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arter Close Tables\Federal Circuit\March\Mar 2021\uscourts.gov\"/>
    </mc:Choice>
  </mc:AlternateContent>
  <xr:revisionPtr revIDLastSave="0" documentId="8_{A14456BA-52C1-4C6E-A840-D3B1476A8D69}" xr6:coauthVersionLast="46" xr6:coauthVersionMax="46" xr10:uidLastSave="{00000000-0000-0000-0000-000000000000}"/>
  <bookViews>
    <workbookView xWindow="28680" yWindow="-120" windowWidth="29040" windowHeight="15840" xr2:uid="{C50BAB8B-2382-498B-A4E9-1E43EB36BC6A}"/>
  </bookViews>
  <sheets>
    <sheet name="Table B-8" sheetId="1" r:id="rId1"/>
  </sheets>
  <externalReferences>
    <externalReference r:id="rId2"/>
  </externalReferences>
  <definedNames>
    <definedName name="_xlnm.Print_Area" localSheetId="0">'Table B-8'!$A$1:$V$36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1" l="1"/>
  <c r="O26" i="1"/>
  <c r="L26" i="1"/>
  <c r="I26" i="1"/>
  <c r="U26" i="1" s="1"/>
  <c r="F26" i="1"/>
  <c r="C26" i="1"/>
  <c r="R25" i="1"/>
  <c r="O25" i="1"/>
  <c r="L25" i="1"/>
  <c r="I25" i="1"/>
  <c r="F25" i="1"/>
  <c r="U25" i="1" s="1"/>
  <c r="C25" i="1"/>
  <c r="R24" i="1"/>
  <c r="O24" i="1"/>
  <c r="I24" i="1" s="1"/>
  <c r="L24" i="1"/>
  <c r="F24" i="1"/>
  <c r="C24" i="1"/>
  <c r="U24" i="1" s="1"/>
  <c r="R23" i="1"/>
  <c r="O23" i="1"/>
  <c r="L23" i="1"/>
  <c r="I23" i="1" s="1"/>
  <c r="F23" i="1"/>
  <c r="C23" i="1"/>
  <c r="U23" i="1" s="1"/>
  <c r="R22" i="1"/>
  <c r="O22" i="1"/>
  <c r="L22" i="1"/>
  <c r="I22" i="1"/>
  <c r="F22" i="1"/>
  <c r="C22" i="1"/>
  <c r="U22" i="1" s="1"/>
  <c r="R21" i="1"/>
  <c r="O21" i="1"/>
  <c r="I21" i="1" s="1"/>
  <c r="L21" i="1"/>
  <c r="F21" i="1"/>
  <c r="C21" i="1"/>
  <c r="U21" i="1" s="1"/>
  <c r="R20" i="1"/>
  <c r="O20" i="1"/>
  <c r="L20" i="1"/>
  <c r="I20" i="1" s="1"/>
  <c r="U20" i="1" s="1"/>
  <c r="F20" i="1"/>
  <c r="C20" i="1"/>
  <c r="R19" i="1"/>
  <c r="O19" i="1"/>
  <c r="L19" i="1"/>
  <c r="I19" i="1"/>
  <c r="U19" i="1" s="1"/>
  <c r="F19" i="1"/>
  <c r="C19" i="1"/>
  <c r="R18" i="1"/>
  <c r="O18" i="1"/>
  <c r="I18" i="1" s="1"/>
  <c r="L18" i="1"/>
  <c r="F18" i="1"/>
  <c r="C18" i="1"/>
  <c r="R17" i="1"/>
  <c r="O17" i="1"/>
  <c r="L17" i="1"/>
  <c r="I17" i="1" s="1"/>
  <c r="F17" i="1"/>
  <c r="C17" i="1"/>
  <c r="U17" i="1" s="1"/>
  <c r="R16" i="1"/>
  <c r="O16" i="1"/>
  <c r="L16" i="1"/>
  <c r="I16" i="1"/>
  <c r="F16" i="1"/>
  <c r="C16" i="1"/>
  <c r="U16" i="1" s="1"/>
  <c r="R15" i="1"/>
  <c r="O15" i="1"/>
  <c r="L15" i="1"/>
  <c r="I15" i="1"/>
  <c r="F15" i="1"/>
  <c r="U15" i="1" s="1"/>
  <c r="C15" i="1"/>
  <c r="R14" i="1"/>
  <c r="O14" i="1"/>
  <c r="L14" i="1"/>
  <c r="I14" i="1"/>
  <c r="F14" i="1"/>
  <c r="C14" i="1"/>
  <c r="U14" i="1" s="1"/>
  <c r="R13" i="1"/>
  <c r="O13" i="1"/>
  <c r="I13" i="1" s="1"/>
  <c r="L13" i="1"/>
  <c r="F13" i="1"/>
  <c r="C13" i="1"/>
  <c r="U13" i="1" s="1"/>
  <c r="R12" i="1"/>
  <c r="O12" i="1"/>
  <c r="O10" i="1" s="1"/>
  <c r="L12" i="1"/>
  <c r="L10" i="1" s="1"/>
  <c r="F12" i="1"/>
  <c r="F10" i="1" s="1"/>
  <c r="C12" i="1"/>
  <c r="C10" i="1" s="1"/>
  <c r="R10" i="1"/>
  <c r="A4" i="1"/>
  <c r="U18" i="1" l="1"/>
  <c r="I12" i="1"/>
  <c r="U12" i="1" l="1"/>
  <c r="U10" i="1" s="1"/>
  <c r="I10" i="1"/>
</calcChain>
</file>

<file path=xl/sharedStrings.xml><?xml version="1.0" encoding="utf-8"?>
<sst xmlns="http://schemas.openxmlformats.org/spreadsheetml/2006/main" count="29" uniqueCount="29">
  <si>
    <t>Table B-8.</t>
  </si>
  <si>
    <t xml:space="preserve">U.S. Court of Appeals for the Federal Circuit—Appeals Filed, Terminated, and Pending </t>
  </si>
  <si>
    <t>Sources of Appeals</t>
  </si>
  <si>
    <t>Pending
Beginning
of Period</t>
  </si>
  <si>
    <t>Filed</t>
  </si>
  <si>
    <t>Terminated</t>
  </si>
  <si>
    <t>Pending
End
of Period</t>
  </si>
  <si>
    <t>Total</t>
  </si>
  <si>
    <t>By Judges</t>
  </si>
  <si>
    <t>Other</t>
  </si>
  <si>
    <t>Percent
Reversed</t>
  </si>
  <si>
    <t xml:space="preserve">     Total</t>
  </si>
  <si>
    <t>Board of Contract Appeals</t>
  </si>
  <si>
    <t>Board of Immigration Appeals</t>
  </si>
  <si>
    <t>U.S. Court of International Trade</t>
  </si>
  <si>
    <t>U.S. Court of Federal Claims</t>
  </si>
  <si>
    <t>U.S. Court of Appeals for Veterans Claims</t>
  </si>
  <si>
    <t>U.S. District Courts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</si>
  <si>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</si>
  <si>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Department of Veterans Affairs</t>
  </si>
  <si>
    <t>Equal Employment Opportunity Commission</t>
  </si>
  <si>
    <t>International Trade Commission</t>
  </si>
  <si>
    <t>Merit Systems Protection Board</t>
  </si>
  <si>
    <t>Office of Personnel Management</t>
  </si>
  <si>
    <t>Patent and Trademark Office</t>
  </si>
  <si>
    <t>Social Security Administration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</si>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</sst>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CCF24EF-F91C-45C7-9CFE-733171DD1EB0}"/>
            </a:ext>
          </a:extLst>
        </xdr:cNvPr>
        <xdr:cNvCxnSpPr/>
      </xdr:nvCxnSpPr>
      <xdr:spPr>
        <a:xfrm>
          <a:off x="28574" y="47625"/>
          <a:ext cx="83534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arter%20Close%20Tables/Federal%20Circuit/March/Mar%202021/B-8%20TEMPLATE%20post%2009.14.2021%20corr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History"/>
      <sheetName val="Instructions"/>
      <sheetName val="Formatted Report"/>
      <sheetName val="Raw Data - Table B-8"/>
    </sheetNames>
    <sheetDataSet>
      <sheetData sheetId="0"/>
      <sheetData sheetId="1"/>
      <sheetData sheetId="2"/>
      <sheetData sheetId="3">
        <row r="3">
          <cell r="A3" t="str">
            <v>During the Twelve-Month Period Ended March 31, 2021</v>
          </cell>
        </row>
        <row r="7">
          <cell r="A7" t="str">
            <v>Source of Appeals</v>
          </cell>
          <cell r="B7">
            <v>43922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44286</v>
          </cell>
        </row>
        <row r="8">
          <cell r="A8" t="str">
            <v>Total</v>
          </cell>
          <cell r="B8">
            <v>1231</v>
          </cell>
          <cell r="C8">
            <v>1640</v>
          </cell>
          <cell r="D8">
            <v>1479</v>
          </cell>
          <cell r="E8">
            <v>1173</v>
          </cell>
          <cell r="F8">
            <v>306</v>
          </cell>
          <cell r="G8">
            <v>11</v>
          </cell>
          <cell r="H8">
            <v>1392</v>
          </cell>
        </row>
        <row r="9">
          <cell r="A9" t="str">
            <v>Board of Contract Appeals</v>
          </cell>
          <cell r="B9">
            <v>17</v>
          </cell>
          <cell r="C9">
            <v>16</v>
          </cell>
          <cell r="D9">
            <v>16</v>
          </cell>
          <cell r="E9">
            <v>15</v>
          </cell>
          <cell r="F9">
            <v>1</v>
          </cell>
          <cell r="G9">
            <v>13</v>
          </cell>
          <cell r="H9">
            <v>17</v>
          </cell>
        </row>
        <row r="10">
          <cell r="A10" t="str">
            <v>Board of Correction of Naval Records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A11" t="str">
            <v>Board of Immigration Appeals</v>
          </cell>
          <cell r="B11">
            <v>1</v>
          </cell>
          <cell r="C11">
            <v>0</v>
          </cell>
          <cell r="D11">
            <v>1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</row>
        <row r="12">
          <cell r="A12" t="str">
            <v>U.S. Court of International Trade</v>
          </cell>
          <cell r="B12">
            <v>43</v>
          </cell>
          <cell r="C12">
            <v>48</v>
          </cell>
          <cell r="D12">
            <v>37</v>
          </cell>
          <cell r="E12">
            <v>30</v>
          </cell>
          <cell r="F12">
            <v>7</v>
          </cell>
          <cell r="G12">
            <v>17</v>
          </cell>
          <cell r="H12">
            <v>54</v>
          </cell>
        </row>
        <row r="13">
          <cell r="A13" t="str">
            <v>U.S. Court of Federal Claims</v>
          </cell>
          <cell r="B13">
            <v>145</v>
          </cell>
          <cell r="C13">
            <v>309</v>
          </cell>
          <cell r="D13">
            <v>174</v>
          </cell>
          <cell r="E13">
            <v>152</v>
          </cell>
          <cell r="F13">
            <v>22</v>
          </cell>
          <cell r="G13">
            <v>14</v>
          </cell>
          <cell r="H13">
            <v>280</v>
          </cell>
        </row>
        <row r="14">
          <cell r="A14" t="str">
            <v>U.S. Court of Appeals for Veterans Claims</v>
          </cell>
          <cell r="B14">
            <v>102</v>
          </cell>
          <cell r="C14">
            <v>128</v>
          </cell>
          <cell r="D14">
            <v>132</v>
          </cell>
          <cell r="E14">
            <v>107</v>
          </cell>
          <cell r="F14">
            <v>25</v>
          </cell>
          <cell r="G14">
            <v>7</v>
          </cell>
          <cell r="H14">
            <v>98</v>
          </cell>
        </row>
        <row r="15">
          <cell r="A15" t="str">
            <v>U.S. District Courts</v>
          </cell>
          <cell r="B15">
            <v>326</v>
          </cell>
          <cell r="C15">
            <v>298</v>
          </cell>
          <cell r="D15">
            <v>365</v>
          </cell>
          <cell r="E15">
            <v>299</v>
          </cell>
          <cell r="F15">
            <v>66</v>
          </cell>
          <cell r="G15">
            <v>15</v>
          </cell>
          <cell r="H15">
            <v>259</v>
          </cell>
        </row>
        <row r="16">
          <cell r="A16" t="str">
            <v>Department of Defense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Department of Justice</v>
          </cell>
          <cell r="B17">
            <v>1</v>
          </cell>
          <cell r="C17">
            <v>2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2</v>
          </cell>
        </row>
        <row r="18">
          <cell r="A18" t="str">
            <v>Department of Health and Human Services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Department of Veterans Affairs</v>
          </cell>
          <cell r="B19">
            <v>7</v>
          </cell>
          <cell r="C19">
            <v>11</v>
          </cell>
          <cell r="D19">
            <v>5</v>
          </cell>
          <cell r="E19">
            <v>3</v>
          </cell>
          <cell r="F19">
            <v>2</v>
          </cell>
          <cell r="G19">
            <v>0</v>
          </cell>
          <cell r="H19">
            <v>13</v>
          </cell>
        </row>
        <row r="20">
          <cell r="A20" t="str">
            <v>Government Accountability Board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International Trade Commission</v>
          </cell>
          <cell r="B21">
            <v>15</v>
          </cell>
          <cell r="C21">
            <v>25</v>
          </cell>
          <cell r="D21">
            <v>16</v>
          </cell>
          <cell r="E21">
            <v>7</v>
          </cell>
          <cell r="F21">
            <v>9</v>
          </cell>
          <cell r="G21">
            <v>0</v>
          </cell>
          <cell r="H21">
            <v>24</v>
          </cell>
        </row>
        <row r="22">
          <cell r="A22" t="str">
            <v>Merit Systems Protection Board</v>
          </cell>
          <cell r="B22">
            <v>85</v>
          </cell>
          <cell r="C22">
            <v>144</v>
          </cell>
          <cell r="D22">
            <v>135</v>
          </cell>
          <cell r="E22">
            <v>108</v>
          </cell>
          <cell r="F22">
            <v>27</v>
          </cell>
          <cell r="G22">
            <v>13</v>
          </cell>
          <cell r="H22">
            <v>94</v>
          </cell>
        </row>
        <row r="23">
          <cell r="A23" t="str">
            <v>Office of Compliance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Office of Personnel Management</v>
          </cell>
          <cell r="B24">
            <v>0</v>
          </cell>
          <cell r="C24">
            <v>1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Patent &amp; Trademark Office</v>
          </cell>
          <cell r="B25">
            <v>480</v>
          </cell>
          <cell r="C25">
            <v>585</v>
          </cell>
          <cell r="D25">
            <v>533</v>
          </cell>
          <cell r="E25">
            <v>395</v>
          </cell>
          <cell r="F25">
            <v>138</v>
          </cell>
          <cell r="G25">
            <v>7</v>
          </cell>
          <cell r="H25">
            <v>532</v>
          </cell>
        </row>
        <row r="26">
          <cell r="A26" t="str">
            <v>Equal Employment Opportunity Commission</v>
          </cell>
          <cell r="B26">
            <v>0</v>
          </cell>
          <cell r="C26">
            <v>3</v>
          </cell>
          <cell r="D26">
            <v>2</v>
          </cell>
          <cell r="E26">
            <v>2</v>
          </cell>
          <cell r="F26">
            <v>0</v>
          </cell>
          <cell r="G26">
            <v>0</v>
          </cell>
          <cell r="H26">
            <v>1</v>
          </cell>
        </row>
        <row r="27">
          <cell r="A27" t="str">
            <v>Federal Labor Relations Authority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 xml:space="preserve">Securities and Exchange Commission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Social Security Administration</v>
          </cell>
          <cell r="B29">
            <v>0</v>
          </cell>
          <cell r="C29">
            <v>2</v>
          </cell>
          <cell r="D29">
            <v>2</v>
          </cell>
          <cell r="E29">
            <v>2</v>
          </cell>
          <cell r="F29">
            <v>0</v>
          </cell>
          <cell r="G29">
            <v>0</v>
          </cell>
          <cell r="H29">
            <v>0</v>
          </cell>
        </row>
        <row r="30">
          <cell r="A30" t="str">
            <v>Writs*</v>
          </cell>
          <cell r="B30">
            <v>9</v>
          </cell>
          <cell r="C30">
            <v>68</v>
          </cell>
          <cell r="D30">
            <v>59</v>
          </cell>
          <cell r="E30">
            <v>51</v>
          </cell>
          <cell r="F30">
            <v>8</v>
          </cell>
          <cell r="G30">
            <v>0</v>
          </cell>
          <cell r="H30">
            <v>18</v>
          </cell>
        </row>
        <row r="33">
          <cell r="A33" t="str">
            <v>*THIS CATEGORY INCLUDES WRITS OF MANDAMUS, OTHER EXTRAORDINARY WRITS, PETITIONS FOR PERMISSION TO APPEAL, AND DISCRETIONARY PETITIONS FOR REVIEW.</v>
          </cell>
        </row>
        <row r="35">
          <cell r="C35" t="str">
            <v>Corrected on 09/10/2021 per email from James Alvino saved in the quarter close folder.                                                                                                                                                                                                                                                               Writs was off by 2.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B6EB-8F09-4D5A-A78F-6B4EB2C88B68}">
  <dimension ref="A1:V31"/>
  <sheetViews>
    <sheetView showGridLines="0" tabSelected="1" zoomScaleNormal="100" workbookViewId="0">
      <selection activeCell="AC38" sqref="AC38"/>
    </sheetView>
  </sheetViews>
  <sheetFormatPr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1" spans="1:22" ht="12" customHeight="1" x14ac:dyDescent="0.2"/>
    <row r="2" spans="1:22" ht="13.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3.5" customHeight="1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3.5" customHeight="1" x14ac:dyDescent="0.2">
      <c r="A4" s="2" t="str">
        <f>REPLACE(REPLACE('[1]Raw Data - Table B-8'!A3,12,6,12),28,5,"Ending")</f>
        <v>During the 12-Month Period Ending March 31, 2021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3.5" customHeight="1" x14ac:dyDescent="0.2"/>
    <row r="6" spans="1:22" ht="15" customHeight="1" x14ac:dyDescent="0.2">
      <c r="A6" s="3" t="s">
        <v>2</v>
      </c>
      <c r="B6" s="4" t="s">
        <v>3</v>
      </c>
      <c r="C6" s="3"/>
      <c r="D6" s="5"/>
      <c r="E6" s="4" t="s">
        <v>4</v>
      </c>
      <c r="F6" s="3"/>
      <c r="G6" s="5"/>
      <c r="H6" s="6" t="s">
        <v>5</v>
      </c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4" t="s">
        <v>6</v>
      </c>
      <c r="U6" s="3"/>
      <c r="V6" s="5"/>
    </row>
    <row r="7" spans="1:22" ht="27" customHeight="1" x14ac:dyDescent="0.2">
      <c r="A7" s="9"/>
      <c r="B7" s="10"/>
      <c r="C7" s="9"/>
      <c r="D7" s="11"/>
      <c r="E7" s="10"/>
      <c r="F7" s="9"/>
      <c r="G7" s="11"/>
      <c r="H7" s="10" t="s">
        <v>7</v>
      </c>
      <c r="I7" s="9"/>
      <c r="J7" s="11"/>
      <c r="K7" s="10" t="s">
        <v>8</v>
      </c>
      <c r="L7" s="9"/>
      <c r="M7" s="11"/>
      <c r="N7" s="10" t="s">
        <v>9</v>
      </c>
      <c r="O7" s="9"/>
      <c r="P7" s="11"/>
      <c r="Q7" s="12" t="s">
        <v>10</v>
      </c>
      <c r="R7" s="9"/>
      <c r="S7" s="11"/>
      <c r="T7" s="10"/>
      <c r="U7" s="9"/>
      <c r="V7" s="11"/>
    </row>
    <row r="8" spans="1:22" ht="3.7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1.25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1.25" customHeight="1" x14ac:dyDescent="0.2">
      <c r="A10" s="17" t="s">
        <v>11</v>
      </c>
      <c r="B10" s="16"/>
      <c r="C10" s="18">
        <f>IF(SUM(C12:C26)=VLOOKUP(TRIM($A10),'[1]Raw Data - Table B-8'!$A$7:$O$36,2,FALSE),SUM(C12:C26),"ERROR")</f>
        <v>1231</v>
      </c>
      <c r="D10" s="19"/>
      <c r="E10" s="19"/>
      <c r="F10" s="18">
        <f>IF(SUM(F12:F26)=VLOOKUP(TRIM($A10),'[1]Raw Data - Table B-8'!$A$7:$O$36,3,FALSE),SUM(F12:F26),"ERROR")</f>
        <v>1640</v>
      </c>
      <c r="G10" s="20"/>
      <c r="H10" s="20"/>
      <c r="I10" s="18">
        <f>IF(SUM(I12:I26)=VLOOKUP(TRIM($A10),'[1]Raw Data - Table B-8'!$A$7:$O$36,4,FALSE),SUM(I12:I26),"ERROR")</f>
        <v>1479</v>
      </c>
      <c r="J10" s="19"/>
      <c r="K10" s="19"/>
      <c r="L10" s="18">
        <f>IF(SUM(L12:L26)=VLOOKUP(TRIM($A10),'[1]Raw Data - Table B-8'!$A$7:$O$36,5,FALSE),SUM(L12:L26),"ERROR")</f>
        <v>1173</v>
      </c>
      <c r="M10" s="19"/>
      <c r="N10" s="19"/>
      <c r="O10" s="18">
        <f>IF(SUM(O12:O26)=VLOOKUP(TRIM($A10),'[1]Raw Data - Table B-8'!$A$7:$O$36,6,FALSE),SUM(O12:O26),"ERROR")</f>
        <v>306</v>
      </c>
      <c r="P10" s="20"/>
      <c r="Q10" s="20"/>
      <c r="R10" s="21">
        <f>VALUE(VLOOKUP(TRIM($A10),'[1]Raw Data - Table B-8'!$A$7:$O$36,7,FALSE))</f>
        <v>11</v>
      </c>
      <c r="S10" s="19"/>
      <c r="T10" s="19"/>
      <c r="U10" s="18">
        <f>IF(SUM(U12:U26)=VLOOKUP(TRIM($A10),'[1]Raw Data - Table B-8'!$A$7:$O$36,8,FALSE),SUM(U12:U26),"ERROR")</f>
        <v>1392</v>
      </c>
      <c r="V10" s="16"/>
    </row>
    <row r="11" spans="1:22" ht="11.25" customHeight="1" x14ac:dyDescent="0.2">
      <c r="B11" s="16"/>
      <c r="C11" s="19"/>
      <c r="D11" s="19"/>
      <c r="E11" s="19"/>
      <c r="F11" s="20"/>
      <c r="G11" s="20"/>
      <c r="H11" s="20"/>
      <c r="I11" s="20"/>
      <c r="J11" s="19"/>
      <c r="K11" s="19"/>
      <c r="L11" s="19"/>
      <c r="M11" s="19"/>
      <c r="N11" s="19"/>
      <c r="O11" s="20"/>
      <c r="P11" s="20"/>
      <c r="Q11" s="20"/>
      <c r="R11" s="20"/>
      <c r="S11" s="19"/>
      <c r="T11" s="19"/>
      <c r="U11" s="20"/>
      <c r="V11" s="16"/>
    </row>
    <row r="12" spans="1:22" ht="11.25" customHeight="1" x14ac:dyDescent="0.2">
      <c r="A12" s="1" t="s">
        <v>12</v>
      </c>
      <c r="B12" s="22"/>
      <c r="C12" s="23">
        <f>IF(VLOOKUP($A12,'[1]Raw Data - Table B-8'!$A$7:$O$36,2,FALSE)=0,0,VLOOKUP($A12,'[1]Raw Data - Table B-8'!$A$7:$O$36,2,FALSE))</f>
        <v>17</v>
      </c>
      <c r="D12" s="20"/>
      <c r="E12" s="20"/>
      <c r="F12" s="19">
        <f>IF(VLOOKUP($A12,'[1]Raw Data - Table B-8'!$A$7:$O$36,3,FALSE)=0,0,VLOOKUP($A12,'[1]Raw Data - Table B-8'!$A$7:$O$36,3,FALSE))</f>
        <v>16</v>
      </c>
      <c r="G12" s="24"/>
      <c r="H12" s="24"/>
      <c r="I12" s="19">
        <f t="shared" ref="I12:I26" si="0">IF(SUM(L12,O12)=0,0,SUM(L12,O12))</f>
        <v>16</v>
      </c>
      <c r="J12" s="24"/>
      <c r="K12" s="24"/>
      <c r="L12" s="19">
        <f>IF(VLOOKUP($A12,'[1]Raw Data - Table B-8'!$A$7:$O$36,5,FALSE)=0,0,VLOOKUP($A12,'[1]Raw Data - Table B-8'!$A$7:$O$36,5,FALSE))</f>
        <v>15</v>
      </c>
      <c r="M12" s="24"/>
      <c r="N12" s="24"/>
      <c r="O12" s="19">
        <f>IF(VLOOKUP($A12,'[1]Raw Data - Table B-8'!$A$7:$O$36,6,FALSE)=0,0,VLOOKUP($A12,'[1]Raw Data - Table B-8'!$A$7:$O$36,6,FALSE))</f>
        <v>1</v>
      </c>
      <c r="P12" s="24"/>
      <c r="Q12" s="24"/>
      <c r="R12" s="19">
        <f>IF(VALUE(VLOOKUP($A12,'[1]Raw Data - Table B-8'!$A$7:$O$36,7,FALSE))=0,0,VALUE(VLOOKUP($A12,'[1]Raw Data - Table B-8'!$A$7:$O$36,7,FALSE)))</f>
        <v>13</v>
      </c>
      <c r="S12" s="24"/>
      <c r="T12" s="24"/>
      <c r="U12" s="24">
        <f t="shared" ref="U12:U26" si="1">IF(C12+F12-I12=0,0,C12+F12-I12)</f>
        <v>17</v>
      </c>
      <c r="V12" s="22"/>
    </row>
    <row r="13" spans="1:22" ht="11.25" customHeight="1" x14ac:dyDescent="0.2">
      <c r="A13" s="1" t="s">
        <v>13</v>
      </c>
      <c r="B13" s="22"/>
      <c r="C13" s="23">
        <f>IF(VLOOKUP($A13,'[1]Raw Data - Table B-8'!$A$7:$O$36,2,FALSE)=0,0,VLOOKUP($A13,'[1]Raw Data - Table B-8'!$A$7:$O$36,2,FALSE))</f>
        <v>1</v>
      </c>
      <c r="D13" s="20"/>
      <c r="E13" s="20"/>
      <c r="F13" s="19">
        <f>IF(VLOOKUP($A13,'[1]Raw Data - Table B-8'!$A$7:$O$36,3,FALSE)=0,0,VLOOKUP($A13,'[1]Raw Data - Table B-8'!$A$7:$O$36,3,FALSE))</f>
        <v>0</v>
      </c>
      <c r="G13" s="24"/>
      <c r="H13" s="24"/>
      <c r="I13" s="19">
        <f t="shared" si="0"/>
        <v>1</v>
      </c>
      <c r="J13" s="24"/>
      <c r="K13" s="24"/>
      <c r="L13" s="19">
        <f>IF(VLOOKUP($A13,'[1]Raw Data - Table B-8'!$A$7:$O$36,5,FALSE)=0,0,VLOOKUP($A13,'[1]Raw Data - Table B-8'!$A$7:$O$36,5,FALSE))</f>
        <v>0</v>
      </c>
      <c r="M13" s="24"/>
      <c r="N13" s="24"/>
      <c r="O13" s="19">
        <f>IF(VLOOKUP($A13,'[1]Raw Data - Table B-8'!$A$7:$O$36,6,FALSE)=0,0,VLOOKUP($A13,'[1]Raw Data - Table B-8'!$A$7:$O$36,6,FALSE))</f>
        <v>1</v>
      </c>
      <c r="P13" s="24"/>
      <c r="Q13" s="24"/>
      <c r="R13" s="19">
        <f>IF(VALUE(VLOOKUP($A13,'[1]Raw Data - Table B-8'!$A$7:$O$36,7,FALSE))=0,0,VALUE(VLOOKUP($A13,'[1]Raw Data - Table B-8'!$A$7:$O$36,7,FALSE)))</f>
        <v>0</v>
      </c>
      <c r="S13" s="24"/>
      <c r="T13" s="24"/>
      <c r="U13" s="24">
        <f t="shared" si="1"/>
        <v>0</v>
      </c>
      <c r="V13" s="22"/>
    </row>
    <row r="14" spans="1:22" ht="11.25" customHeight="1" x14ac:dyDescent="0.2">
      <c r="A14" s="1" t="s">
        <v>14</v>
      </c>
      <c r="B14" s="16"/>
      <c r="C14" s="23">
        <f>IF(VLOOKUP($A14,'[1]Raw Data - Table B-8'!$A$7:$O$36,2,FALSE)=0,0,VLOOKUP($A14,'[1]Raw Data - Table B-8'!$A$7:$O$36,2,FALSE))</f>
        <v>43</v>
      </c>
      <c r="D14" s="19"/>
      <c r="E14" s="19"/>
      <c r="F14" s="19">
        <f>IF(VLOOKUP($A14,'[1]Raw Data - Table B-8'!$A$7:$O$36,3,FALSE)=0,0,VLOOKUP($A14,'[1]Raw Data - Table B-8'!$A$7:$O$36,3,FALSE))</f>
        <v>48</v>
      </c>
      <c r="G14" s="24"/>
      <c r="H14" s="24"/>
      <c r="I14" s="19">
        <f t="shared" si="0"/>
        <v>37</v>
      </c>
      <c r="J14" s="19"/>
      <c r="K14" s="19"/>
      <c r="L14" s="19">
        <f>IF(VLOOKUP($A14,'[1]Raw Data - Table B-8'!$A$7:$O$36,5,FALSE)=0,0,VLOOKUP($A14,'[1]Raw Data - Table B-8'!$A$7:$O$36,5,FALSE))</f>
        <v>30</v>
      </c>
      <c r="M14" s="19"/>
      <c r="N14" s="19"/>
      <c r="O14" s="19">
        <f>IF(VLOOKUP($A14,'[1]Raw Data - Table B-8'!$A$7:$O$36,6,FALSE)=0,0,VLOOKUP($A14,'[1]Raw Data - Table B-8'!$A$7:$O$36,6,FALSE))</f>
        <v>7</v>
      </c>
      <c r="P14" s="24"/>
      <c r="Q14" s="24"/>
      <c r="R14" s="19">
        <f>IF(VALUE(VLOOKUP($A14,'[1]Raw Data - Table B-8'!$A$7:$O$36,7,FALSE))=0,0,VALUE(VLOOKUP($A14,'[1]Raw Data - Table B-8'!$A$7:$O$36,7,FALSE)))</f>
        <v>17</v>
      </c>
      <c r="S14" s="19"/>
      <c r="T14" s="19"/>
      <c r="U14" s="24">
        <f t="shared" si="1"/>
        <v>54</v>
      </c>
      <c r="V14" s="16"/>
    </row>
    <row r="15" spans="1:22" ht="11.25" customHeight="1" x14ac:dyDescent="0.2">
      <c r="A15" s="1" t="s">
        <v>15</v>
      </c>
      <c r="B15" s="16"/>
      <c r="C15" s="23">
        <f>IF(VLOOKUP($A15,'[1]Raw Data - Table B-8'!$A$7:$O$36,2,FALSE)=0,0,VLOOKUP($A15,'[1]Raw Data - Table B-8'!$A$7:$O$36,2,FALSE))</f>
        <v>145</v>
      </c>
      <c r="D15" s="19"/>
      <c r="E15" s="19"/>
      <c r="F15" s="19">
        <f>IF(VLOOKUP($A15,'[1]Raw Data - Table B-8'!$A$7:$O$36,3,FALSE)=0,0,VLOOKUP($A15,'[1]Raw Data - Table B-8'!$A$7:$O$36,3,FALSE))</f>
        <v>309</v>
      </c>
      <c r="G15" s="24"/>
      <c r="H15" s="24"/>
      <c r="I15" s="19">
        <f t="shared" si="0"/>
        <v>174</v>
      </c>
      <c r="J15" s="19"/>
      <c r="K15" s="19"/>
      <c r="L15" s="19">
        <f>IF(VLOOKUP($A15,'[1]Raw Data - Table B-8'!$A$7:$O$36,5,FALSE)=0,0,VLOOKUP($A15,'[1]Raw Data - Table B-8'!$A$7:$O$36,5,FALSE))</f>
        <v>152</v>
      </c>
      <c r="M15" s="19"/>
      <c r="N15" s="19"/>
      <c r="O15" s="19">
        <f>IF(VLOOKUP($A15,'[1]Raw Data - Table B-8'!$A$7:$O$36,6,FALSE)=0,0,VLOOKUP($A15,'[1]Raw Data - Table B-8'!$A$7:$O$36,6,FALSE))</f>
        <v>22</v>
      </c>
      <c r="P15" s="24"/>
      <c r="Q15" s="24"/>
      <c r="R15" s="19">
        <f>IF(VALUE(VLOOKUP($A15,'[1]Raw Data - Table B-8'!$A$7:$O$36,7,FALSE))=0,0,VALUE(VLOOKUP($A15,'[1]Raw Data - Table B-8'!$A$7:$O$36,7,FALSE)))</f>
        <v>14</v>
      </c>
      <c r="S15" s="19"/>
      <c r="T15" s="19"/>
      <c r="U15" s="24">
        <f t="shared" si="1"/>
        <v>280</v>
      </c>
      <c r="V15" s="16"/>
    </row>
    <row r="16" spans="1:22" ht="11.25" customHeight="1" x14ac:dyDescent="0.2">
      <c r="A16" s="1" t="s">
        <v>16</v>
      </c>
      <c r="B16" s="16"/>
      <c r="C16" s="23">
        <f>IF(VLOOKUP($A16,'[1]Raw Data - Table B-8'!$A$7:$O$36,2,FALSE)=0,0,VLOOKUP($A16,'[1]Raw Data - Table B-8'!$A$7:$O$36,2,FALSE))</f>
        <v>102</v>
      </c>
      <c r="D16" s="19"/>
      <c r="E16" s="19"/>
      <c r="F16" s="19">
        <f>IF(VLOOKUP($A16,'[1]Raw Data - Table B-8'!$A$7:$O$36,3,FALSE)=0,0,VLOOKUP($A16,'[1]Raw Data - Table B-8'!$A$7:$O$36,3,FALSE))</f>
        <v>128</v>
      </c>
      <c r="G16" s="24"/>
      <c r="H16" s="24"/>
      <c r="I16" s="19">
        <f t="shared" si="0"/>
        <v>132</v>
      </c>
      <c r="J16" s="19"/>
      <c r="K16" s="19"/>
      <c r="L16" s="19">
        <f>IF(VLOOKUP($A16,'[1]Raw Data - Table B-8'!$A$7:$O$36,5,FALSE)=0,0,VLOOKUP($A16,'[1]Raw Data - Table B-8'!$A$7:$O$36,5,FALSE))</f>
        <v>107</v>
      </c>
      <c r="M16" s="19"/>
      <c r="N16" s="19"/>
      <c r="O16" s="19">
        <f>IF(VLOOKUP($A16,'[1]Raw Data - Table B-8'!$A$7:$O$36,6,FALSE)=0,0,VLOOKUP($A16,'[1]Raw Data - Table B-8'!$A$7:$O$36,6,FALSE))</f>
        <v>25</v>
      </c>
      <c r="P16" s="24"/>
      <c r="Q16" s="24"/>
      <c r="R16" s="19">
        <f>IF(VALUE(VLOOKUP($A16,'[1]Raw Data - Table B-8'!$A$7:$O$36,7,FALSE))=0,0,VALUE(VLOOKUP($A16,'[1]Raw Data - Table B-8'!$A$7:$O$36,7,FALSE)))</f>
        <v>7</v>
      </c>
      <c r="S16" s="19"/>
      <c r="T16" s="19"/>
      <c r="U16" s="24">
        <f t="shared" si="1"/>
        <v>98</v>
      </c>
      <c r="V16" s="16"/>
    </row>
    <row r="17" spans="1:22" ht="11.25" customHeight="1" x14ac:dyDescent="0.2">
      <c r="A17" s="1" t="s">
        <v>17</v>
      </c>
      <c r="B17" s="16"/>
      <c r="C17" s="23">
        <f>IF(VLOOKUP($A17,'[1]Raw Data - Table B-8'!$A$7:$O$36,2,FALSE)=0,0,VLOOKUP($A17,'[1]Raw Data - Table B-8'!$A$7:$O$36,2,FALSE))</f>
        <v>326</v>
      </c>
      <c r="D17" s="19"/>
      <c r="E17" s="19"/>
      <c r="F17" s="19">
        <f>IF(VLOOKUP($A17,'[1]Raw Data - Table B-8'!$A$7:$O$36,3,FALSE)=0,0,VLOOKUP($A17,'[1]Raw Data - Table B-8'!$A$7:$O$36,3,FALSE))</f>
        <v>298</v>
      </c>
      <c r="G17" s="24"/>
      <c r="H17" s="24"/>
      <c r="I17" s="19">
        <f t="shared" si="0"/>
        <v>365</v>
      </c>
      <c r="J17" s="19"/>
      <c r="K17" s="19"/>
      <c r="L17" s="19">
        <f>IF(VLOOKUP($A17,'[1]Raw Data - Table B-8'!$A$7:$O$36,5,FALSE)=0,0,VLOOKUP($A17,'[1]Raw Data - Table B-8'!$A$7:$O$36,5,FALSE))</f>
        <v>299</v>
      </c>
      <c r="M17" s="19"/>
      <c r="N17" s="19"/>
      <c r="O17" s="19">
        <f>IF(VLOOKUP($A17,'[1]Raw Data - Table B-8'!$A$7:$O$36,6,FALSE)=0,0,VLOOKUP($A17,'[1]Raw Data - Table B-8'!$A$7:$O$36,6,FALSE))</f>
        <v>66</v>
      </c>
      <c r="P17" s="24"/>
      <c r="Q17" s="24"/>
      <c r="R17" s="19">
        <f>IF(VALUE(VLOOKUP($A17,'[1]Raw Data - Table B-8'!$A$7:$O$36,7,FALSE))=0,0,VALUE(VLOOKUP($A17,'[1]Raw Data - Table B-8'!$A$7:$O$36,7,FALSE)))</f>
        <v>15</v>
      </c>
      <c r="S17" s="19"/>
      <c r="T17" s="19"/>
      <c r="U17" s="24">
        <f t="shared" si="1"/>
        <v>259</v>
      </c>
      <c r="V17" s="16"/>
    </row>
    <row r="18" spans="1:22" ht="11.25" customHeight="1" x14ac:dyDescent="0.2">
      <c r="A18" s="1" t="s">
        <v>18</v>
      </c>
      <c r="B18" s="16"/>
      <c r="C18" s="19">
        <f>IF(VLOOKUP(LEFT($A18,21),'[1]Raw Data - Table B-8'!$A$7:$O$36,2,FALSE)=0,0,VLOOKUP(LEFT($A18,21),'[1]Raw Data - Table B-8'!$A$7:$O$36,2,FALSE))</f>
        <v>1</v>
      </c>
      <c r="D18" s="19"/>
      <c r="E18" s="19"/>
      <c r="F18" s="19">
        <f>IF(VLOOKUP(LEFT($A18,21),'[1]Raw Data - Table B-8'!$A$7:$O$36,3,FALSE)=0,0,VLOOKUP(LEFT($A18,21),'[1]Raw Data - Table B-8'!$A$7:$O$36,3,FALSE))</f>
        <v>2</v>
      </c>
      <c r="G18" s="24"/>
      <c r="H18" s="24"/>
      <c r="I18" s="19">
        <f t="shared" si="0"/>
        <v>1</v>
      </c>
      <c r="J18" s="19"/>
      <c r="K18" s="19"/>
      <c r="L18" s="19">
        <f>IF(VLOOKUP(LEFT($A18,21),'[1]Raw Data - Table B-8'!$A$7:$O$36,5,FALSE)=0,0,VLOOKUP(LEFT($A18,21),'[1]Raw Data - Table B-8'!$A$7:$O$36,5,FALSE))</f>
        <v>1</v>
      </c>
      <c r="M18" s="19"/>
      <c r="N18" s="19"/>
      <c r="O18" s="19">
        <f>IF(VLOOKUP(LEFT($A18,21),'[1]Raw Data - Table B-8'!$A$7:$O$36,6,FALSE)=0,0,VLOOKUP(LEFT($A18,21),'[1]Raw Data - Table B-8'!$A$7:$O$36,6,FALSE))</f>
        <v>0</v>
      </c>
      <c r="P18" s="24"/>
      <c r="Q18" s="24"/>
      <c r="R18" s="19">
        <f>IF(VALUE(VLOOKUP(LEFT($A18,21),'[1]Raw Data - Table B-8'!$A$7:$O$36,7,FALSE))=0,0,VALUE(VLOOKUP(LEFT($A18,21),'[1]Raw Data - Table B-8'!$A$7:$O$36,7,FALSE)))</f>
        <v>0</v>
      </c>
      <c r="S18" s="19"/>
      <c r="T18" s="19"/>
      <c r="U18" s="24">
        <f t="shared" si="1"/>
        <v>2</v>
      </c>
      <c r="V18" s="16"/>
    </row>
    <row r="19" spans="1:22" ht="11.25" customHeight="1" x14ac:dyDescent="0.2">
      <c r="A19" s="1" t="s">
        <v>19</v>
      </c>
      <c r="B19" s="16"/>
      <c r="C19" s="23">
        <f>IF(VLOOKUP($A19,'[1]Raw Data - Table B-8'!$A$7:$O$36,2,FALSE)=0,0,VLOOKUP($A19,'[1]Raw Data - Table B-8'!$A$7:$O$36,2,FALSE))</f>
        <v>7</v>
      </c>
      <c r="D19" s="19"/>
      <c r="E19" s="19"/>
      <c r="F19" s="19">
        <f>IF(VLOOKUP($A19,'[1]Raw Data - Table B-8'!$A$7:$O$36,3,FALSE)=0,0,VLOOKUP($A19,'[1]Raw Data - Table B-8'!$A$7:$O$36,3,FALSE))</f>
        <v>11</v>
      </c>
      <c r="G19" s="24"/>
      <c r="H19" s="24"/>
      <c r="I19" s="19">
        <f t="shared" si="0"/>
        <v>5</v>
      </c>
      <c r="J19" s="19"/>
      <c r="K19" s="19"/>
      <c r="L19" s="19">
        <f>IF(VLOOKUP($A19,'[1]Raw Data - Table B-8'!$A$7:$O$36,5,FALSE)=0,0,VLOOKUP($A19,'[1]Raw Data - Table B-8'!$A$7:$O$36,5,FALSE))</f>
        <v>3</v>
      </c>
      <c r="M19" s="19"/>
      <c r="N19" s="19"/>
      <c r="O19" s="19">
        <f>IF(VLOOKUP($A19,'[1]Raw Data - Table B-8'!$A$7:$O$36,6,FALSE)=0,0,VLOOKUP($A19,'[1]Raw Data - Table B-8'!$A$7:$O$36,6,FALSE))</f>
        <v>2</v>
      </c>
      <c r="P19" s="24"/>
      <c r="Q19" s="24"/>
      <c r="R19" s="19">
        <f>IF(VALUE(VLOOKUP($A19,'[1]Raw Data - Table B-8'!$A$7:$O$36,7,FALSE))=0,0,VALUE(VLOOKUP($A19,'[1]Raw Data - Table B-8'!$A$7:$O$36,7,FALSE)))</f>
        <v>0</v>
      </c>
      <c r="S19" s="19"/>
      <c r="T19" s="19"/>
      <c r="U19" s="24">
        <f t="shared" si="1"/>
        <v>13</v>
      </c>
      <c r="V19" s="16"/>
    </row>
    <row r="20" spans="1:22" ht="11.25" customHeight="1" x14ac:dyDescent="0.2">
      <c r="A20" s="1" t="s">
        <v>20</v>
      </c>
      <c r="B20" s="16"/>
      <c r="C20" s="23">
        <f>IF(VLOOKUP($A20,'[1]Raw Data - Table B-8'!$A$7:$O$36,2,FALSE)=0,0,VLOOKUP($A20,'[1]Raw Data - Table B-8'!$A$7:$O$36,2,FALSE))</f>
        <v>0</v>
      </c>
      <c r="D20" s="19"/>
      <c r="E20" s="19"/>
      <c r="F20" s="19">
        <f>IF(VLOOKUP($A20,'[1]Raw Data - Table B-8'!$A$7:$O$36,3,FALSE)=0,0,VLOOKUP($A20,'[1]Raw Data - Table B-8'!$A$7:$O$36,3,FALSE))</f>
        <v>3</v>
      </c>
      <c r="G20" s="24"/>
      <c r="H20" s="24"/>
      <c r="I20" s="19">
        <f t="shared" si="0"/>
        <v>2</v>
      </c>
      <c r="J20" s="19"/>
      <c r="K20" s="19"/>
      <c r="L20" s="19">
        <f>IF(VLOOKUP($A20,'[1]Raw Data - Table B-8'!$A$7:$O$36,5,FALSE)=0,0,VLOOKUP($A20,'[1]Raw Data - Table B-8'!$A$7:$O$36,5,FALSE))</f>
        <v>2</v>
      </c>
      <c r="M20" s="19"/>
      <c r="N20" s="19"/>
      <c r="O20" s="19">
        <f>IF(VLOOKUP($A20,'[1]Raw Data - Table B-8'!$A$7:$O$36,6,FALSE)=0,0,VLOOKUP($A20,'[1]Raw Data - Table B-8'!$A$7:$O$36,6,FALSE))</f>
        <v>0</v>
      </c>
      <c r="P20" s="24"/>
      <c r="Q20" s="24"/>
      <c r="R20" s="19">
        <f>IF(VALUE(VLOOKUP($A20,'[1]Raw Data - Table B-8'!$A$7:$O$36,7,FALSE))=0,0,VALUE(VLOOKUP($A20,'[1]Raw Data - Table B-8'!$A$7:$O$36,7,FALSE)))</f>
        <v>0</v>
      </c>
      <c r="S20" s="19"/>
      <c r="T20" s="19"/>
      <c r="U20" s="24">
        <f t="shared" si="1"/>
        <v>1</v>
      </c>
      <c r="V20" s="16"/>
    </row>
    <row r="21" spans="1:22" ht="11.25" customHeight="1" x14ac:dyDescent="0.2">
      <c r="A21" s="1" t="s">
        <v>21</v>
      </c>
      <c r="B21" s="16"/>
      <c r="C21" s="23">
        <f>IF(VLOOKUP($A21,'[1]Raw Data - Table B-8'!$A$7:$O$36,2,FALSE)=0,0,VLOOKUP($A21,'[1]Raw Data - Table B-8'!$A$7:$O$36,2,FALSE))</f>
        <v>15</v>
      </c>
      <c r="D21" s="19"/>
      <c r="E21" s="19"/>
      <c r="F21" s="19">
        <f>IF(VLOOKUP($A21,'[1]Raw Data - Table B-8'!$A$7:$O$36,3,FALSE)=0,0,VLOOKUP($A21,'[1]Raw Data - Table B-8'!$A$7:$O$36,3,FALSE))</f>
        <v>25</v>
      </c>
      <c r="G21" s="24"/>
      <c r="H21" s="24"/>
      <c r="I21" s="19">
        <f t="shared" si="0"/>
        <v>16</v>
      </c>
      <c r="J21" s="19"/>
      <c r="K21" s="19"/>
      <c r="L21" s="19">
        <f>IF(VLOOKUP($A21,'[1]Raw Data - Table B-8'!$A$7:$O$36,5,FALSE)=0,0,VLOOKUP($A21,'[1]Raw Data - Table B-8'!$A$7:$O$36,5,FALSE))</f>
        <v>7</v>
      </c>
      <c r="M21" s="19"/>
      <c r="N21" s="19"/>
      <c r="O21" s="19">
        <f>IF(VLOOKUP($A21,'[1]Raw Data - Table B-8'!$A$7:$O$36,6,FALSE)=0,0,VLOOKUP($A21,'[1]Raw Data - Table B-8'!$A$7:$O$36,6,FALSE))</f>
        <v>9</v>
      </c>
      <c r="P21" s="24"/>
      <c r="Q21" s="24"/>
      <c r="R21" s="19">
        <f>IF(VALUE(VLOOKUP($A21,'[1]Raw Data - Table B-8'!$A$7:$O$36,7,FALSE))=0,0,VALUE(VLOOKUP($A21,'[1]Raw Data - Table B-8'!$A$7:$O$36,7,FALSE)))</f>
        <v>0</v>
      </c>
      <c r="S21" s="19"/>
      <c r="T21" s="19"/>
      <c r="U21" s="24">
        <f t="shared" si="1"/>
        <v>24</v>
      </c>
      <c r="V21" s="16"/>
    </row>
    <row r="22" spans="1:22" ht="11.25" customHeight="1" x14ac:dyDescent="0.2">
      <c r="A22" s="1" t="s">
        <v>22</v>
      </c>
      <c r="B22" s="16"/>
      <c r="C22" s="23">
        <f>IF(VLOOKUP($A22,'[1]Raw Data - Table B-8'!$A$7:$O$36,2,FALSE)=0,0,VLOOKUP($A22,'[1]Raw Data - Table B-8'!$A$7:$O$36,2,FALSE))</f>
        <v>85</v>
      </c>
      <c r="D22" s="19"/>
      <c r="E22" s="19"/>
      <c r="F22" s="19">
        <f>IF(VLOOKUP($A22,'[1]Raw Data - Table B-8'!$A$7:$O$36,3,FALSE)=0,0,VLOOKUP($A22,'[1]Raw Data - Table B-8'!$A$7:$O$36,3,FALSE))</f>
        <v>144</v>
      </c>
      <c r="G22" s="24"/>
      <c r="H22" s="24"/>
      <c r="I22" s="19">
        <f t="shared" si="0"/>
        <v>135</v>
      </c>
      <c r="J22" s="19"/>
      <c r="K22" s="19"/>
      <c r="L22" s="19">
        <f>IF(VLOOKUP($A22,'[1]Raw Data - Table B-8'!$A$7:$O$36,5,FALSE)=0,0,VLOOKUP($A22,'[1]Raw Data - Table B-8'!$A$7:$O$36,5,FALSE))</f>
        <v>108</v>
      </c>
      <c r="M22" s="19"/>
      <c r="N22" s="19"/>
      <c r="O22" s="19">
        <f>IF(VLOOKUP($A22,'[1]Raw Data - Table B-8'!$A$7:$O$36,6,FALSE)=0,0,VLOOKUP($A22,'[1]Raw Data - Table B-8'!$A$7:$O$36,6,FALSE))</f>
        <v>27</v>
      </c>
      <c r="P22" s="24"/>
      <c r="Q22" s="24"/>
      <c r="R22" s="19">
        <f>IF(VALUE(VLOOKUP($A22,'[1]Raw Data - Table B-8'!$A$7:$O$36,7,FALSE))=0,0,VALUE(VLOOKUP($A22,'[1]Raw Data - Table B-8'!$A$7:$O$36,7,FALSE)))</f>
        <v>13</v>
      </c>
      <c r="S22" s="19"/>
      <c r="T22" s="19"/>
      <c r="U22" s="24">
        <f t="shared" si="1"/>
        <v>94</v>
      </c>
      <c r="V22" s="16"/>
    </row>
    <row r="23" spans="1:22" ht="11.25" customHeight="1" x14ac:dyDescent="0.2">
      <c r="A23" s="1" t="s">
        <v>23</v>
      </c>
      <c r="B23" s="16"/>
      <c r="C23" s="23">
        <f>IF(VLOOKUP($A23,'[1]Raw Data - Table B-8'!$A$7:$O$36,2,FALSE)=0,0,VLOOKUP($A23,'[1]Raw Data - Table B-8'!$A$7:$O$36,2,FALSE))</f>
        <v>0</v>
      </c>
      <c r="D23" s="19"/>
      <c r="E23" s="19"/>
      <c r="F23" s="19">
        <f>IF(VLOOKUP($A23,'[1]Raw Data - Table B-8'!$A$7:$O$36,3,FALSE)=0,0,VLOOKUP($A23,'[1]Raw Data - Table B-8'!$A$7:$O$36,3,FALSE))</f>
        <v>1</v>
      </c>
      <c r="G23" s="24"/>
      <c r="H23" s="24"/>
      <c r="I23" s="19">
        <f t="shared" si="0"/>
        <v>1</v>
      </c>
      <c r="J23" s="19"/>
      <c r="K23" s="19"/>
      <c r="L23" s="19">
        <f>IF(VLOOKUP($A23,'[1]Raw Data - Table B-8'!$A$7:$O$36,5,FALSE)=0,0,VLOOKUP($A23,'[1]Raw Data - Table B-8'!$A$7:$O$36,5,FALSE))</f>
        <v>1</v>
      </c>
      <c r="M23" s="19"/>
      <c r="N23" s="19"/>
      <c r="O23" s="19">
        <f>IF(VLOOKUP($A23,'[1]Raw Data - Table B-8'!$A$7:$O$36,6,FALSE)=0,0,VLOOKUP($A23,'[1]Raw Data - Table B-8'!$A$7:$O$36,6,FALSE))</f>
        <v>0</v>
      </c>
      <c r="P23" s="24"/>
      <c r="Q23" s="24"/>
      <c r="R23" s="19">
        <f>IF(VALUE(VLOOKUP($A23,'[1]Raw Data - Table B-8'!$A$7:$O$36,7,FALSE))=0,0,VALUE(VLOOKUP($A23,'[1]Raw Data - Table B-8'!$A$7:$O$36,7,FALSE)))</f>
        <v>0</v>
      </c>
      <c r="S23" s="19"/>
      <c r="T23" s="19"/>
      <c r="U23" s="24">
        <f t="shared" si="1"/>
        <v>0</v>
      </c>
      <c r="V23" s="16"/>
    </row>
    <row r="24" spans="1:22" ht="11.25" customHeight="1" x14ac:dyDescent="0.2">
      <c r="A24" s="1" t="s">
        <v>24</v>
      </c>
      <c r="B24" s="16"/>
      <c r="C24" s="19">
        <f>IF(VLOOKUP("Patent &amp; Trademark Office",'[1]Raw Data - Table B-8'!$A$7:$O$36,2,FALSE)=0,0,VLOOKUP("Patent &amp; Trademark Office",'[1]Raw Data - Table B-8'!$A$7:$O$36,2,FALSE))</f>
        <v>480</v>
      </c>
      <c r="D24" s="19"/>
      <c r="E24" s="19"/>
      <c r="F24" s="19">
        <f>IF(VLOOKUP("Patent &amp; Trademark Office",'[1]Raw Data - Table B-8'!$A$7:$O$36,3,FALSE)=0,0,VLOOKUP("Patent &amp; Trademark Office",'[1]Raw Data - Table B-8'!$A$7:$O$36,3,FALSE))</f>
        <v>585</v>
      </c>
      <c r="G24" s="24"/>
      <c r="H24" s="24"/>
      <c r="I24" s="19">
        <f t="shared" si="0"/>
        <v>533</v>
      </c>
      <c r="J24" s="19"/>
      <c r="K24" s="19"/>
      <c r="L24" s="19">
        <f>IF(VLOOKUP("Patent &amp; Trademark Office",'[1]Raw Data - Table B-8'!$A$7:$O$36,5,FALSE)=0,0,VLOOKUP("Patent &amp; Trademark Office",'[1]Raw Data - Table B-8'!$A$7:$O$36,5,FALSE))</f>
        <v>395</v>
      </c>
      <c r="M24" s="19"/>
      <c r="N24" s="19"/>
      <c r="O24" s="19">
        <f>IF(VLOOKUP("Patent &amp; Trademark Office",'[1]Raw Data - Table B-8'!$A$7:$O$36,6,FALSE)=0,0,VLOOKUP("Patent &amp; Trademark Office",'[1]Raw Data - Table B-8'!$A$7:$O$36,6,FALSE))</f>
        <v>138</v>
      </c>
      <c r="P24" s="24"/>
      <c r="Q24" s="24"/>
      <c r="R24" s="19">
        <f>IF(VALUE(VLOOKUP("Patent &amp; Trademark Office",'[1]Raw Data - Table B-8'!$A$7:$O$36,7,FALSE))=0,0,VALUE(VLOOKUP("Patent &amp; Trademark Office",'[1]Raw Data - Table B-8'!$A$7:$O$36,7,FALSE)))</f>
        <v>7</v>
      </c>
      <c r="S24" s="19"/>
      <c r="T24" s="19"/>
      <c r="U24" s="24">
        <f t="shared" si="1"/>
        <v>532</v>
      </c>
      <c r="V24" s="16"/>
    </row>
    <row r="25" spans="1:22" ht="11.25" customHeight="1" x14ac:dyDescent="0.2">
      <c r="A25" s="1" t="s">
        <v>25</v>
      </c>
      <c r="B25" s="16"/>
      <c r="C25" s="23">
        <f>IF(VLOOKUP($A25,'[1]Raw Data - Table B-8'!$A$7:$O$36,2,FALSE)=0,0,VLOOKUP($A25,'[1]Raw Data - Table B-8'!$A$7:$O$36,2,FALSE))</f>
        <v>0</v>
      </c>
      <c r="D25" s="19"/>
      <c r="E25" s="19"/>
      <c r="F25" s="19">
        <f>IF(VLOOKUP($A25,'[1]Raw Data - Table B-8'!$A$7:$O$36,3,FALSE)=0,0,VLOOKUP($A25,'[1]Raw Data - Table B-8'!$A$7:$O$36,3,FALSE))</f>
        <v>2</v>
      </c>
      <c r="G25" s="24"/>
      <c r="H25" s="24"/>
      <c r="I25" s="19">
        <f t="shared" si="0"/>
        <v>2</v>
      </c>
      <c r="J25" s="19"/>
      <c r="K25" s="19"/>
      <c r="L25" s="19">
        <f>IF(VLOOKUP($A25,'[1]Raw Data - Table B-8'!$A$7:$O$36,5,FALSE)=0,0,VLOOKUP($A25,'[1]Raw Data - Table B-8'!$A$7:$O$36,5,FALSE))</f>
        <v>2</v>
      </c>
      <c r="M25" s="19"/>
      <c r="N25" s="19"/>
      <c r="O25" s="19">
        <f>IF(VLOOKUP($A25,'[1]Raw Data - Table B-8'!$A$7:$O$36,6,FALSE)=0,0,VLOOKUP($A25,'[1]Raw Data - Table B-8'!$A$7:$O$36,6,FALSE))</f>
        <v>0</v>
      </c>
      <c r="P25" s="24"/>
      <c r="Q25" s="24"/>
      <c r="R25" s="19">
        <f>IF(VALUE(VLOOKUP($A25,'[1]Raw Data - Table B-8'!$A$7:$O$36,7,FALSE))=0,0,VALUE(VLOOKUP($A25,'[1]Raw Data - Table B-8'!$A$7:$O$36,7,FALSE)))</f>
        <v>0</v>
      </c>
      <c r="S25" s="19"/>
      <c r="T25" s="19"/>
      <c r="U25" s="24">
        <f t="shared" si="1"/>
        <v>0</v>
      </c>
      <c r="V25" s="16"/>
    </row>
    <row r="26" spans="1:22" ht="11.25" customHeight="1" x14ac:dyDescent="0.2">
      <c r="A26" s="1" t="s">
        <v>26</v>
      </c>
      <c r="B26" s="16"/>
      <c r="C26" s="19">
        <f>IF(VLOOKUP("Writs*",'[1]Raw Data - Table B-8'!$A$7:$O$36,2,FALSE)=0,0,VLOOKUP("Writs*",'[1]Raw Data - Table B-8'!$A$7:$O$36,2,FALSE))</f>
        <v>9</v>
      </c>
      <c r="D26" s="19"/>
      <c r="E26" s="19"/>
      <c r="F26" s="19">
        <f>IF(VLOOKUP("Writs*",'[1]Raw Data - Table B-8'!$A$7:$O$36,3,FALSE)=0,0,VLOOKUP("Writs*",'[1]Raw Data - Table B-8'!$A$7:$O$36,3,FALSE))</f>
        <v>68</v>
      </c>
      <c r="G26" s="24"/>
      <c r="H26" s="24"/>
      <c r="I26" s="19">
        <f t="shared" si="0"/>
        <v>59</v>
      </c>
      <c r="J26" s="19"/>
      <c r="K26" s="19"/>
      <c r="L26" s="19">
        <f>IF(VLOOKUP("Writs*",'[1]Raw Data - Table B-8'!$A$7:$O$36,5,FALSE)=0,0,VLOOKUP("Writs*",'[1]Raw Data - Table B-8'!$A$7:$O$36,5,FALSE))</f>
        <v>51</v>
      </c>
      <c r="M26" s="19"/>
      <c r="N26" s="19"/>
      <c r="O26" s="19">
        <f>IF(VLOOKUP("Writs*",'[1]Raw Data - Table B-8'!$A$7:$O$36,6,FALSE)=0,0,VLOOKUP("Writs*",'[1]Raw Data - Table B-8'!$A$7:$O$36,6,FALSE))</f>
        <v>8</v>
      </c>
      <c r="P26" s="24"/>
      <c r="Q26" s="24"/>
      <c r="R26" s="19">
        <f>IF(VALUE(VLOOKUP("Writs*",'[1]Raw Data - Table B-8'!$A$7:$O$36,7,FALSE))=0,0,VALUE(VLOOKUP("Writs*",'[1]Raw Data - Table B-8'!$A$7:$O$36,7,FALSE)))</f>
        <v>0</v>
      </c>
      <c r="S26" s="19"/>
      <c r="T26" s="19"/>
      <c r="U26" s="24">
        <f t="shared" si="1"/>
        <v>18</v>
      </c>
      <c r="V26" s="16"/>
    </row>
    <row r="27" spans="1:22" ht="6" customHeight="1" x14ac:dyDescent="0.2">
      <c r="A27" s="25"/>
      <c r="B27" s="25"/>
      <c r="C27" s="25"/>
      <c r="D27" s="25"/>
      <c r="E27" s="25"/>
      <c r="F27" s="26"/>
      <c r="G27" s="27"/>
      <c r="H27" s="27"/>
      <c r="I27" s="26"/>
      <c r="J27" s="26"/>
      <c r="K27" s="26"/>
      <c r="L27" s="26"/>
      <c r="M27" s="26"/>
      <c r="N27" s="27"/>
      <c r="O27" s="27"/>
      <c r="P27" s="26"/>
      <c r="Q27" s="26"/>
      <c r="R27" s="27"/>
      <c r="S27" s="27"/>
      <c r="T27" s="26"/>
      <c r="U27" s="26"/>
      <c r="V27" s="28"/>
    </row>
    <row r="28" spans="1:22" ht="24" customHeight="1" x14ac:dyDescent="0.2">
      <c r="A28" s="29" t="s">
        <v>27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2.75" customHeight="1" x14ac:dyDescent="0.2">
      <c r="A29" s="29" t="s">
        <v>28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"/>
    <row r="31" spans="1:22" ht="13.5" customHeight="1" x14ac:dyDescent="0.2"/>
  </sheetData>
  <mergeCells count="18">
    <mergeCell ref="A28:V28"/>
    <mergeCell ref="A29:V29"/>
    <mergeCell ref="N7:P7"/>
    <mergeCell ref="Q7:S7"/>
    <mergeCell ref="A27:E27"/>
    <mergeCell ref="G27:H27"/>
    <mergeCell ref="N27:O27"/>
    <mergeCell ref="R27:S27"/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</mergeCells>
  <conditionalFormatting sqref="C24 C26 C12:C18">
    <cfRule type="containsBlanks" dxfId="48" priority="49">
      <formula>LEN(TRIM(C12))=0</formula>
    </cfRule>
  </conditionalFormatting>
  <conditionalFormatting sqref="L18 L24 L26">
    <cfRule type="containsBlanks" dxfId="47" priority="46">
      <formula>LEN(TRIM(L18))=0</formula>
    </cfRule>
  </conditionalFormatting>
  <conditionalFormatting sqref="F18 F21:F22 F24:F26">
    <cfRule type="containsBlanks" dxfId="46" priority="48">
      <formula>LEN(TRIM(F18))=0</formula>
    </cfRule>
  </conditionalFormatting>
  <conditionalFormatting sqref="O18 O24 O26">
    <cfRule type="containsBlanks" dxfId="45" priority="44">
      <formula>LEN(TRIM(O18))=0</formula>
    </cfRule>
  </conditionalFormatting>
  <conditionalFormatting sqref="F12:F17">
    <cfRule type="containsBlanks" dxfId="44" priority="47">
      <formula>LEN(TRIM(F12))=0</formula>
    </cfRule>
  </conditionalFormatting>
  <conditionalFormatting sqref="L12:L17">
    <cfRule type="containsBlanks" dxfId="43" priority="45">
      <formula>LEN(TRIM(L12))=0</formula>
    </cfRule>
  </conditionalFormatting>
  <conditionalFormatting sqref="R10">
    <cfRule type="containsBlanks" dxfId="42" priority="40">
      <formula>LEN(TRIM(R10))=0</formula>
    </cfRule>
  </conditionalFormatting>
  <conditionalFormatting sqref="R18 R24 R26">
    <cfRule type="containsBlanks" dxfId="41" priority="42">
      <formula>LEN(TRIM(R18))=0</formula>
    </cfRule>
  </conditionalFormatting>
  <conditionalFormatting sqref="O12:O17">
    <cfRule type="containsBlanks" dxfId="40" priority="43">
      <formula>LEN(TRIM(O12))=0</formula>
    </cfRule>
  </conditionalFormatting>
  <conditionalFormatting sqref="R12:R17">
    <cfRule type="containsBlanks" dxfId="39" priority="41">
      <formula>LEN(TRIM(R12))=0</formula>
    </cfRule>
  </conditionalFormatting>
  <conditionalFormatting sqref="O10 C10 F10 I10 L10">
    <cfRule type="cellIs" dxfId="38" priority="39" operator="equal">
      <formula>"ERROR"</formula>
    </cfRule>
  </conditionalFormatting>
  <conditionalFormatting sqref="F20">
    <cfRule type="containsBlanks" dxfId="37" priority="38">
      <formula>LEN(TRIM(F20))=0</formula>
    </cfRule>
  </conditionalFormatting>
  <conditionalFormatting sqref="U10">
    <cfRule type="cellIs" dxfId="36" priority="37" operator="equal">
      <formula>"ERROR"</formula>
    </cfRule>
  </conditionalFormatting>
  <conditionalFormatting sqref="C13">
    <cfRule type="containsBlanks" dxfId="35" priority="36">
      <formula>LEN(TRIM(C13))=0</formula>
    </cfRule>
  </conditionalFormatting>
  <conditionalFormatting sqref="F13">
    <cfRule type="containsBlanks" dxfId="34" priority="35">
      <formula>LEN(TRIM(F13))=0</formula>
    </cfRule>
  </conditionalFormatting>
  <conditionalFormatting sqref="L13">
    <cfRule type="containsBlanks" dxfId="33" priority="34">
      <formula>LEN(TRIM(L13))=0</formula>
    </cfRule>
  </conditionalFormatting>
  <conditionalFormatting sqref="O13">
    <cfRule type="containsBlanks" dxfId="32" priority="33">
      <formula>LEN(TRIM(O13))=0</formula>
    </cfRule>
  </conditionalFormatting>
  <conditionalFormatting sqref="R13">
    <cfRule type="containsBlanks" dxfId="31" priority="32">
      <formula>LEN(TRIM(R13))=0</formula>
    </cfRule>
  </conditionalFormatting>
  <conditionalFormatting sqref="C19:C22">
    <cfRule type="containsBlanks" dxfId="30" priority="31">
      <formula>LEN(TRIM(C19))=0</formula>
    </cfRule>
  </conditionalFormatting>
  <conditionalFormatting sqref="C19:C22">
    <cfRule type="containsBlanks" dxfId="29" priority="30">
      <formula>LEN(TRIM(C19))=0</formula>
    </cfRule>
  </conditionalFormatting>
  <conditionalFormatting sqref="C25">
    <cfRule type="containsBlanks" dxfId="28" priority="29">
      <formula>LEN(TRIM(C25))=0</formula>
    </cfRule>
  </conditionalFormatting>
  <conditionalFormatting sqref="C25">
    <cfRule type="containsBlanks" dxfId="27" priority="28">
      <formula>LEN(TRIM(C25))=0</formula>
    </cfRule>
  </conditionalFormatting>
  <conditionalFormatting sqref="F19:F22">
    <cfRule type="containsBlanks" dxfId="26" priority="27">
      <formula>LEN(TRIM(F19))=0</formula>
    </cfRule>
  </conditionalFormatting>
  <conditionalFormatting sqref="F19:F22">
    <cfRule type="containsBlanks" dxfId="25" priority="26">
      <formula>LEN(TRIM(F19))=0</formula>
    </cfRule>
  </conditionalFormatting>
  <conditionalFormatting sqref="F25">
    <cfRule type="containsBlanks" dxfId="24" priority="25">
      <formula>LEN(TRIM(F25))=0</formula>
    </cfRule>
  </conditionalFormatting>
  <conditionalFormatting sqref="F25">
    <cfRule type="containsBlanks" dxfId="23" priority="24">
      <formula>LEN(TRIM(F25))=0</formula>
    </cfRule>
  </conditionalFormatting>
  <conditionalFormatting sqref="L19:L22">
    <cfRule type="containsBlanks" dxfId="22" priority="22">
      <formula>LEN(TRIM(L19))=0</formula>
    </cfRule>
  </conditionalFormatting>
  <conditionalFormatting sqref="L19:L22">
    <cfRule type="containsBlanks" dxfId="21" priority="23">
      <formula>LEN(TRIM(L19))=0</formula>
    </cfRule>
  </conditionalFormatting>
  <conditionalFormatting sqref="L25">
    <cfRule type="containsBlanks" dxfId="20" priority="20">
      <formula>LEN(TRIM(L25))=0</formula>
    </cfRule>
  </conditionalFormatting>
  <conditionalFormatting sqref="L25">
    <cfRule type="containsBlanks" dxfId="19" priority="21">
      <formula>LEN(TRIM(L25))=0</formula>
    </cfRule>
  </conditionalFormatting>
  <conditionalFormatting sqref="O19:O22">
    <cfRule type="containsBlanks" dxfId="18" priority="19">
      <formula>LEN(TRIM(O19))=0</formula>
    </cfRule>
  </conditionalFormatting>
  <conditionalFormatting sqref="O19:O22">
    <cfRule type="containsBlanks" dxfId="17" priority="18">
      <formula>LEN(TRIM(O19))=0</formula>
    </cfRule>
  </conditionalFormatting>
  <conditionalFormatting sqref="O25">
    <cfRule type="containsBlanks" dxfId="16" priority="17">
      <formula>LEN(TRIM(O25))=0</formula>
    </cfRule>
  </conditionalFormatting>
  <conditionalFormatting sqref="O25">
    <cfRule type="containsBlanks" dxfId="15" priority="16">
      <formula>LEN(TRIM(O25))=0</formula>
    </cfRule>
  </conditionalFormatting>
  <conditionalFormatting sqref="R19:R22">
    <cfRule type="containsBlanks" dxfId="14" priority="14">
      <formula>LEN(TRIM(R19))=0</formula>
    </cfRule>
  </conditionalFormatting>
  <conditionalFormatting sqref="R19:R22">
    <cfRule type="containsBlanks" dxfId="13" priority="15">
      <formula>LEN(TRIM(R19))=0</formula>
    </cfRule>
  </conditionalFormatting>
  <conditionalFormatting sqref="R25">
    <cfRule type="containsBlanks" dxfId="12" priority="12">
      <formula>LEN(TRIM(R25))=0</formula>
    </cfRule>
  </conditionalFormatting>
  <conditionalFormatting sqref="R25">
    <cfRule type="containsBlanks" dxfId="11" priority="13">
      <formula>LEN(TRIM(R25))=0</formula>
    </cfRule>
  </conditionalFormatting>
  <conditionalFormatting sqref="F23">
    <cfRule type="containsBlanks" dxfId="10" priority="11">
      <formula>LEN(TRIM(F23))=0</formula>
    </cfRule>
  </conditionalFormatting>
  <conditionalFormatting sqref="C23">
    <cfRule type="containsBlanks" dxfId="9" priority="10">
      <formula>LEN(TRIM(C23))=0</formula>
    </cfRule>
  </conditionalFormatting>
  <conditionalFormatting sqref="C23">
    <cfRule type="containsBlanks" dxfId="8" priority="9">
      <formula>LEN(TRIM(C23))=0</formula>
    </cfRule>
  </conditionalFormatting>
  <conditionalFormatting sqref="F23">
    <cfRule type="containsBlanks" dxfId="7" priority="8">
      <formula>LEN(TRIM(F23))=0</formula>
    </cfRule>
  </conditionalFormatting>
  <conditionalFormatting sqref="F23">
    <cfRule type="containsBlanks" dxfId="6" priority="7">
      <formula>LEN(TRIM(F23))=0</formula>
    </cfRule>
  </conditionalFormatting>
  <conditionalFormatting sqref="L23">
    <cfRule type="containsBlanks" dxfId="5" priority="5">
      <formula>LEN(TRIM(L23))=0</formula>
    </cfRule>
  </conditionalFormatting>
  <conditionalFormatting sqref="L23">
    <cfRule type="containsBlanks" dxfId="4" priority="6">
      <formula>LEN(TRIM(L23))=0</formula>
    </cfRule>
  </conditionalFormatting>
  <conditionalFormatting sqref="O23">
    <cfRule type="containsBlanks" dxfId="3" priority="4">
      <formula>LEN(TRIM(O23))=0</formula>
    </cfRule>
  </conditionalFormatting>
  <conditionalFormatting sqref="O23">
    <cfRule type="containsBlanks" dxfId="2" priority="3">
      <formula>LEN(TRIM(O23))=0</formula>
    </cfRule>
  </conditionalFormatting>
  <conditionalFormatting sqref="R23">
    <cfRule type="containsBlanks" dxfId="1" priority="1">
      <formula>LEN(TRIM(R23))=0</formula>
    </cfRule>
  </conditionalFormatting>
  <conditionalFormatting sqref="R23">
    <cfRule type="containsBlanks" dxfId="0" priority="2">
      <formula>LEN(TRIM(R23))=0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B-8</vt:lpstr>
      <vt:lpstr>'Table B-8'!Print_Area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Tiffanie Snyder</dc:creator>
  <cp:lastModifiedBy>Tiffanie Snyder</cp:lastModifiedBy>
  <dcterms:created xsi:type="dcterms:W3CDTF">2021-09-14T11:54:38Z</dcterms:created>
  <dcterms:modified xsi:type="dcterms:W3CDTF">2021-09-14T11:58:01Z</dcterms:modified>
</cp:coreProperties>
</file>