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JDAO Branch Folders\Data Quality and Production Branch (DQP)\External Data Programs\Federal Circuit\March 2020\"/>
    </mc:Choice>
  </mc:AlternateContent>
  <xr:revisionPtr revIDLastSave="0" documentId="8_{F3864523-3E5F-4468-A47F-6E1F424CBF34}" xr6:coauthVersionLast="44" xr6:coauthVersionMax="44" xr10:uidLastSave="{00000000-0000-0000-0000-000000000000}"/>
  <bookViews>
    <workbookView xWindow="-120" yWindow="-120" windowWidth="29040" windowHeight="15840" xr2:uid="{5801EB5E-E1DE-44F0-8DCE-CF2B088E7EB0}"/>
  </bookViews>
  <sheets>
    <sheet name="Formatted Report" sheetId="1" r:id="rId1"/>
  </sheets>
  <externalReferences>
    <externalReference r:id="rId2"/>
  </externalReferences>
  <definedNames>
    <definedName name="_xlnm.Print_Area" localSheetId="0">'Formatted Report'!$A$1:$V$43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 l="1"/>
  <c r="R10" i="1"/>
  <c r="C12" i="1"/>
  <c r="F12" i="1"/>
  <c r="F10" i="1" s="1"/>
  <c r="L12" i="1"/>
  <c r="I12" i="1" s="1"/>
  <c r="O12" i="1"/>
  <c r="R12" i="1"/>
  <c r="C13" i="1"/>
  <c r="F13" i="1"/>
  <c r="I13" i="1"/>
  <c r="L13" i="1"/>
  <c r="O13" i="1"/>
  <c r="R13" i="1"/>
  <c r="U13" i="1"/>
  <c r="C14" i="1"/>
  <c r="C10" i="1" s="1"/>
  <c r="F14" i="1"/>
  <c r="L14" i="1"/>
  <c r="I14" i="1" s="1"/>
  <c r="O14" i="1"/>
  <c r="R14" i="1"/>
  <c r="C15" i="1"/>
  <c r="F15" i="1"/>
  <c r="L15" i="1"/>
  <c r="O15" i="1"/>
  <c r="I15" i="1" s="1"/>
  <c r="R15" i="1"/>
  <c r="C16" i="1"/>
  <c r="U16" i="1" s="1"/>
  <c r="F16" i="1"/>
  <c r="I16" i="1"/>
  <c r="L16" i="1"/>
  <c r="O16" i="1"/>
  <c r="R16" i="1"/>
  <c r="C17" i="1"/>
  <c r="F17" i="1"/>
  <c r="L17" i="1"/>
  <c r="L10" i="1" s="1"/>
  <c r="O17" i="1"/>
  <c r="R17" i="1"/>
  <c r="C18" i="1"/>
  <c r="F18" i="1"/>
  <c r="L18" i="1"/>
  <c r="I18" i="1" s="1"/>
  <c r="O18" i="1"/>
  <c r="O10" i="1" s="1"/>
  <c r="R18" i="1"/>
  <c r="C19" i="1"/>
  <c r="F19" i="1"/>
  <c r="L19" i="1"/>
  <c r="I19" i="1" s="1"/>
  <c r="O19" i="1"/>
  <c r="R19" i="1"/>
  <c r="C20" i="1"/>
  <c r="F20" i="1"/>
  <c r="L20" i="1"/>
  <c r="I20" i="1" s="1"/>
  <c r="U20" i="1" s="1"/>
  <c r="O20" i="1"/>
  <c r="R20" i="1"/>
  <c r="C21" i="1"/>
  <c r="F21" i="1"/>
  <c r="I21" i="1"/>
  <c r="L21" i="1"/>
  <c r="O21" i="1"/>
  <c r="R21" i="1"/>
  <c r="U21" i="1"/>
  <c r="C22" i="1"/>
  <c r="F22" i="1"/>
  <c r="L22" i="1"/>
  <c r="I22" i="1" s="1"/>
  <c r="O22" i="1"/>
  <c r="R22" i="1"/>
  <c r="C23" i="1"/>
  <c r="U23" i="1" s="1"/>
  <c r="F23" i="1"/>
  <c r="L23" i="1"/>
  <c r="O23" i="1"/>
  <c r="I23" i="1" s="1"/>
  <c r="R23" i="1"/>
  <c r="C24" i="1"/>
  <c r="U24" i="1" s="1"/>
  <c r="F24" i="1"/>
  <c r="I24" i="1"/>
  <c r="L24" i="1"/>
  <c r="O24" i="1"/>
  <c r="R24" i="1"/>
  <c r="C25" i="1"/>
  <c r="F25" i="1"/>
  <c r="L25" i="1"/>
  <c r="I25" i="1" s="1"/>
  <c r="O25" i="1"/>
  <c r="R25" i="1"/>
  <c r="C26" i="1"/>
  <c r="F26" i="1"/>
  <c r="L26" i="1"/>
  <c r="I26" i="1" s="1"/>
  <c r="U26" i="1" s="1"/>
  <c r="O26" i="1"/>
  <c r="R26" i="1"/>
  <c r="C27" i="1"/>
  <c r="F27" i="1"/>
  <c r="L27" i="1"/>
  <c r="I27" i="1" s="1"/>
  <c r="O27" i="1"/>
  <c r="R27" i="1"/>
  <c r="C28" i="1"/>
  <c r="F28" i="1"/>
  <c r="L28" i="1"/>
  <c r="I28" i="1" s="1"/>
  <c r="U28" i="1" s="1"/>
  <c r="O28" i="1"/>
  <c r="R28" i="1"/>
  <c r="C29" i="1"/>
  <c r="F29" i="1"/>
  <c r="I29" i="1"/>
  <c r="L29" i="1"/>
  <c r="O29" i="1"/>
  <c r="R29" i="1"/>
  <c r="U29" i="1"/>
  <c r="C30" i="1"/>
  <c r="F30" i="1"/>
  <c r="L30" i="1"/>
  <c r="I30" i="1" s="1"/>
  <c r="O30" i="1"/>
  <c r="R30" i="1"/>
  <c r="C31" i="1"/>
  <c r="F31" i="1"/>
  <c r="L31" i="1"/>
  <c r="O31" i="1"/>
  <c r="I31" i="1" s="1"/>
  <c r="R31" i="1"/>
  <c r="C32" i="1"/>
  <c r="U32" i="1" s="1"/>
  <c r="F32" i="1"/>
  <c r="I32" i="1"/>
  <c r="L32" i="1"/>
  <c r="O32" i="1"/>
  <c r="R32" i="1"/>
  <c r="C33" i="1"/>
  <c r="F33" i="1"/>
  <c r="L33" i="1"/>
  <c r="I33" i="1" s="1"/>
  <c r="O33" i="1"/>
  <c r="R33" i="1"/>
  <c r="U33" i="1" l="1"/>
  <c r="U30" i="1"/>
  <c r="U25" i="1"/>
  <c r="U31" i="1"/>
  <c r="U22" i="1"/>
  <c r="U19" i="1"/>
  <c r="U12" i="1"/>
  <c r="U18" i="1"/>
  <c r="U15" i="1"/>
  <c r="U27" i="1"/>
  <c r="I17" i="1"/>
  <c r="I10" i="1" s="1"/>
  <c r="U14" i="1"/>
  <c r="U17" i="1" l="1"/>
  <c r="U10" i="1" s="1"/>
</calcChain>
</file>

<file path=xl/sharedStrings.xml><?xml version="1.0" encoding="utf-8"?>
<sst xmlns="http://schemas.openxmlformats.org/spreadsheetml/2006/main" count="36" uniqueCount="36">
  <si>
    <r>
      <rPr>
        <vertAlign val="superscript"/>
        <sz val="8"/>
        <color theme="1"/>
        <rFont val="Arial"/>
        <family val="2"/>
      </rPr>
      <t>2</t>
    </r>
    <r>
      <rPr>
        <sz val="8"/>
        <color theme="1"/>
        <rFont val="Arial"/>
        <family val="2"/>
      </rPr>
      <t xml:space="preserve"> This category includes petitions for writs of mandamus, other extraordinary writs, permission to appeal, and discretionary review.</t>
    </r>
  </si>
  <si>
    <r>
      <rPr>
        <vertAlign val="superscript"/>
        <sz val="8"/>
        <color theme="1"/>
        <rFont val="Arial"/>
        <family val="2"/>
      </rPr>
      <t>1</t>
    </r>
    <r>
      <rPr>
        <sz val="8"/>
        <color theme="1"/>
        <rFont val="Arial"/>
        <family val="2"/>
      </rPr>
      <t xml:space="preserve"> See 42 U.S.C. § 3796c-2, Consolidated Appropriations Act, regarding the court’s jurisdiction to review final decisions of the Department of Justice, Bureau of Justice Assistance, concerning claims for benefits under the Public Safety Officers’ Benefits Act.</t>
    </r>
  </si>
  <si>
    <r>
      <t xml:space="preserve">Petitions for Writ </t>
    </r>
    <r>
      <rPr>
        <vertAlign val="superscript"/>
        <sz val="8"/>
        <color theme="1"/>
        <rFont val="Arial"/>
        <family val="2"/>
      </rPr>
      <t>2</t>
    </r>
  </si>
  <si>
    <t>Social Security Administration</t>
  </si>
  <si>
    <t>Securities and Exchange Commission</t>
  </si>
  <si>
    <t>Department of Commerce</t>
  </si>
  <si>
    <t>Equal Employment Opportunity Commission</t>
  </si>
  <si>
    <t>Patent &amp; Trademark Office</t>
  </si>
  <si>
    <t>Office of Compliance</t>
  </si>
  <si>
    <t>National Labor Relations Board</t>
  </si>
  <si>
    <t>Merit Systems Protection Board</t>
  </si>
  <si>
    <t>International Trade Commission</t>
  </si>
  <si>
    <t>Government Accountability Board</t>
  </si>
  <si>
    <t>Department of Veterans Affairs</t>
  </si>
  <si>
    <t>Department of Health and Human Services</t>
  </si>
  <si>
    <t>Department of Justice</t>
  </si>
  <si>
    <t>Department of Defense</t>
  </si>
  <si>
    <t>U.S. District Courts</t>
  </si>
  <si>
    <t>U.S. Court of Appeals for Veterans Claims</t>
  </si>
  <si>
    <t>U.S. Court of Federal Claims</t>
  </si>
  <si>
    <t>U.S. Court of International Trade</t>
  </si>
  <si>
    <t>Board of Immigration Appeals</t>
  </si>
  <si>
    <t>Board of Correction for Naval Records</t>
  </si>
  <si>
    <t>Board of Contract Appeals</t>
  </si>
  <si>
    <t xml:space="preserve">     Total</t>
  </si>
  <si>
    <t>Percent
Reversed</t>
  </si>
  <si>
    <t>Other</t>
  </si>
  <si>
    <t>By Judges</t>
  </si>
  <si>
    <t>Total</t>
  </si>
  <si>
    <t>Pending
End
of Period</t>
  </si>
  <si>
    <t>Terminated</t>
  </si>
  <si>
    <t>Filed</t>
  </si>
  <si>
    <t>Pending
Beginning
of Period</t>
  </si>
  <si>
    <t>Sources of Appeals</t>
  </si>
  <si>
    <t xml:space="preserve">U.S. Court of Appeals for the Federal Circuit—Appeals Filed, Terminated, and Pending </t>
  </si>
  <si>
    <t>Table B-8.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</si>
</sst>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8"/>
      <color theme="1"/>
      <name val="Arial"/>
      <family val="2"/>
    </font>
    <font>
      <vertAlign val="superscript"/>
      <sz val="8"/>
      <color theme="1"/>
      <name val="Arial"/>
      <family val="2"/>
    </font>
    <font>
      <b/>
      <sz val="8"/>
      <color theme="1"/>
      <name val="Arial"/>
      <family val="2"/>
    </font>
    <font>
      <b/>
      <sz val="10"/>
      <color theme="1"/>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2" fillId="0" borderId="0" xfId="0" applyFont="1"/>
    <xf numFmtId="0" fontId="2" fillId="0" borderId="0" xfId="0" applyFont="1" applyAlignment="1">
      <alignment horizontal="left" wrapText="1"/>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left"/>
    </xf>
    <xf numFmtId="164" fontId="2" fillId="0" borderId="0" xfId="1" applyNumberFormat="1" applyFont="1"/>
    <xf numFmtId="164" fontId="2" fillId="0" borderId="0" xfId="1" applyNumberFormat="1" applyFont="1" applyAlignment="1">
      <alignment horizontal="right" vertical="center" wrapText="1"/>
    </xf>
    <xf numFmtId="164" fontId="2" fillId="0" borderId="0" xfId="1" applyNumberFormat="1" applyFont="1" applyAlignment="1">
      <alignment horizontal="center"/>
    </xf>
    <xf numFmtId="164" fontId="4" fillId="0" borderId="0" xfId="1" applyNumberFormat="1" applyFont="1"/>
    <xf numFmtId="164" fontId="4" fillId="0" borderId="0" xfId="1" applyNumberFormat="1" applyFont="1" applyAlignment="1">
      <alignment horizontal="center"/>
    </xf>
    <xf numFmtId="0" fontId="4" fillId="0" borderId="0" xfId="0" applyFont="1"/>
    <xf numFmtId="0" fontId="2" fillId="0" borderId="2" xfId="0" applyFont="1" applyBorder="1" applyAlignment="1">
      <alignment horizontal="center"/>
    </xf>
    <xf numFmtId="0" fontId="2" fillId="0" borderId="3" xfId="0" applyFont="1" applyBorder="1"/>
    <xf numFmtId="0" fontId="2"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5" xfId="0" applyFont="1" applyBorder="1" applyAlignment="1">
      <alignment horizontal="center"/>
    </xf>
    <xf numFmtId="0" fontId="4" fillId="0" borderId="5" xfId="0" applyFont="1" applyBorder="1" applyAlignment="1">
      <alignment horizontal="center" wrapText="1"/>
    </xf>
    <xf numFmtId="0" fontId="4" fillId="0" borderId="6" xfId="0" applyFont="1"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center" wrapText="1"/>
    </xf>
    <xf numFmtId="0" fontId="4" fillId="0" borderId="9" xfId="0" applyFont="1" applyBorder="1" applyAlignment="1">
      <alignment horizontal="center" wrapText="1"/>
    </xf>
    <xf numFmtId="0" fontId="5" fillId="0" borderId="0" xfId="0" applyFont="1" applyAlignment="1">
      <alignment horizontal="left"/>
    </xf>
  </cellXfs>
  <cellStyles count="2">
    <cellStyle name="Comma" xfId="1" builtinId="3"/>
    <cellStyle name="Normal" xfId="0" builtinId="0"/>
  </cellStyles>
  <dxfs count="13">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47625</xdr:rowOff>
    </xdr:from>
    <xdr:to>
      <xdr:col>22</xdr:col>
      <xdr:colOff>0</xdr:colOff>
      <xdr:row>0</xdr:row>
      <xdr:rowOff>47625</xdr:rowOff>
    </xdr:to>
    <xdr:cxnSp macro="">
      <xdr:nvCxnSpPr>
        <xdr:cNvPr id="2" name="Straight Connector 1">
          <a:extLst>
            <a:ext uri="{FF2B5EF4-FFF2-40B4-BE49-F238E27FC236}">
              <a16:creationId xmlns:a16="http://schemas.microsoft.com/office/drawing/2014/main" id="{8794B964-D5AE-43FB-8132-6F3F5208BA47}"/>
            </a:ext>
          </a:extLst>
        </xdr:cNvPr>
        <xdr:cNvCxnSpPr/>
      </xdr:nvCxnSpPr>
      <xdr:spPr>
        <a:xfrm>
          <a:off x="28574" y="47625"/>
          <a:ext cx="13382626" cy="0"/>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DAO%20Branch%20Folders/Data%20Quality%20and%20Production%20Branch%20(DQP)/External%20Data%20Programs/Federal%20Circuit/Federal%20Circuit%20Table%20B-8%20Jun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History"/>
      <sheetName val="Instructions"/>
      <sheetName val="Raw Data - Table B-8"/>
    </sheetNames>
    <sheetDataSet>
      <sheetData sheetId="0"/>
      <sheetData sheetId="1"/>
      <sheetData sheetId="2">
        <row r="3">
          <cell r="A3" t="str">
            <v>During the Twelve-Month Period Ended June 30, 2020</v>
          </cell>
        </row>
        <row r="8">
          <cell r="A8" t="str">
            <v>Total</v>
          </cell>
          <cell r="B8">
            <v>1339</v>
          </cell>
          <cell r="C8">
            <v>1418</v>
          </cell>
          <cell r="D8">
            <v>1615</v>
          </cell>
          <cell r="E8">
            <v>1288</v>
          </cell>
          <cell r="F8">
            <v>327</v>
          </cell>
          <cell r="G8">
            <v>12</v>
          </cell>
          <cell r="H8">
            <v>1142</v>
          </cell>
        </row>
        <row r="9">
          <cell r="A9" t="str">
            <v>Board of Contract Appeals</v>
          </cell>
          <cell r="B9">
            <v>24</v>
          </cell>
          <cell r="C9">
            <v>10</v>
          </cell>
          <cell r="D9">
            <v>20</v>
          </cell>
          <cell r="E9">
            <v>18</v>
          </cell>
          <cell r="F9">
            <v>2</v>
          </cell>
          <cell r="G9">
            <v>19</v>
          </cell>
          <cell r="H9">
            <v>14</v>
          </cell>
        </row>
        <row r="10">
          <cell r="A10" t="str">
            <v>Board of Correction for Naval Records</v>
          </cell>
          <cell r="B10">
            <v>0</v>
          </cell>
          <cell r="C10">
            <v>1</v>
          </cell>
          <cell r="D10">
            <v>1</v>
          </cell>
          <cell r="E10">
            <v>1</v>
          </cell>
          <cell r="F10">
            <v>0</v>
          </cell>
          <cell r="G10">
            <v>0</v>
          </cell>
          <cell r="H10">
            <v>0</v>
          </cell>
        </row>
        <row r="11">
          <cell r="A11" t="str">
            <v>Board of Immigration Appeals</v>
          </cell>
          <cell r="B11">
            <v>0</v>
          </cell>
          <cell r="C11">
            <v>2</v>
          </cell>
          <cell r="D11">
            <v>2</v>
          </cell>
          <cell r="E11">
            <v>1</v>
          </cell>
          <cell r="F11">
            <v>1</v>
          </cell>
          <cell r="G11">
            <v>0</v>
          </cell>
          <cell r="H11">
            <v>0</v>
          </cell>
        </row>
        <row r="12">
          <cell r="A12" t="str">
            <v>U.S. Court of International Trade</v>
          </cell>
          <cell r="B12">
            <v>41</v>
          </cell>
          <cell r="C12">
            <v>44</v>
          </cell>
          <cell r="D12">
            <v>40</v>
          </cell>
          <cell r="E12">
            <v>33</v>
          </cell>
          <cell r="F12">
            <v>7</v>
          </cell>
          <cell r="G12">
            <v>3</v>
          </cell>
          <cell r="H12">
            <v>45</v>
          </cell>
        </row>
        <row r="13">
          <cell r="A13" t="str">
            <v>U.S. Court of Federal Claims</v>
          </cell>
          <cell r="B13">
            <v>121</v>
          </cell>
          <cell r="C13">
            <v>164</v>
          </cell>
          <cell r="D13">
            <v>160</v>
          </cell>
          <cell r="E13">
            <v>134</v>
          </cell>
          <cell r="F13">
            <v>26</v>
          </cell>
          <cell r="G13">
            <v>18</v>
          </cell>
          <cell r="H13">
            <v>125</v>
          </cell>
        </row>
        <row r="14">
          <cell r="A14" t="str">
            <v>U.S. Court of Appeals for Veterans Claims</v>
          </cell>
          <cell r="B14">
            <v>59</v>
          </cell>
          <cell r="C14">
            <v>137</v>
          </cell>
          <cell r="D14">
            <v>98</v>
          </cell>
          <cell r="E14">
            <v>69</v>
          </cell>
          <cell r="F14">
            <v>29</v>
          </cell>
          <cell r="G14">
            <v>3</v>
          </cell>
          <cell r="H14">
            <v>98</v>
          </cell>
        </row>
        <row r="15">
          <cell r="A15" t="str">
            <v>U.S. District Courts</v>
          </cell>
          <cell r="B15">
            <v>339</v>
          </cell>
          <cell r="C15">
            <v>330</v>
          </cell>
          <cell r="D15">
            <v>368</v>
          </cell>
          <cell r="E15">
            <v>303</v>
          </cell>
          <cell r="F15">
            <v>65</v>
          </cell>
          <cell r="G15">
            <v>15</v>
          </cell>
          <cell r="H15">
            <v>301</v>
          </cell>
        </row>
        <row r="16">
          <cell r="A16" t="str">
            <v>Department of Defense</v>
          </cell>
          <cell r="B16">
            <v>0</v>
          </cell>
          <cell r="C16">
            <v>0</v>
          </cell>
          <cell r="D16">
            <v>0</v>
          </cell>
          <cell r="E16">
            <v>0</v>
          </cell>
          <cell r="F16">
            <v>0</v>
          </cell>
          <cell r="G16">
            <v>0</v>
          </cell>
          <cell r="H16">
            <v>0</v>
          </cell>
        </row>
        <row r="17">
          <cell r="A17" t="str">
            <v>Department of Justice</v>
          </cell>
          <cell r="B17">
            <v>3</v>
          </cell>
          <cell r="C17">
            <v>1</v>
          </cell>
          <cell r="D17">
            <v>4</v>
          </cell>
          <cell r="E17">
            <v>4</v>
          </cell>
          <cell r="F17">
            <v>0</v>
          </cell>
          <cell r="G17">
            <v>0</v>
          </cell>
          <cell r="H17">
            <v>0</v>
          </cell>
        </row>
        <row r="18">
          <cell r="A18" t="str">
            <v>Department of Health and Human Services</v>
          </cell>
          <cell r="B18">
            <v>0</v>
          </cell>
          <cell r="C18">
            <v>1</v>
          </cell>
          <cell r="D18">
            <v>1</v>
          </cell>
          <cell r="E18">
            <v>1</v>
          </cell>
          <cell r="F18">
            <v>0</v>
          </cell>
          <cell r="G18">
            <v>0</v>
          </cell>
          <cell r="H18">
            <v>0</v>
          </cell>
        </row>
        <row r="19">
          <cell r="A19" t="str">
            <v>Department of Veterans Affairs</v>
          </cell>
          <cell r="B19">
            <v>6</v>
          </cell>
          <cell r="C19">
            <v>7</v>
          </cell>
          <cell r="D19">
            <v>4</v>
          </cell>
          <cell r="E19">
            <v>4</v>
          </cell>
          <cell r="F19">
            <v>0</v>
          </cell>
          <cell r="G19">
            <v>0</v>
          </cell>
          <cell r="H19">
            <v>9</v>
          </cell>
        </row>
        <row r="20">
          <cell r="A20" t="str">
            <v>Government Accountability Board</v>
          </cell>
          <cell r="B20">
            <v>0</v>
          </cell>
          <cell r="C20">
            <v>0</v>
          </cell>
          <cell r="D20">
            <v>0</v>
          </cell>
          <cell r="E20">
            <v>0</v>
          </cell>
          <cell r="F20">
            <v>0</v>
          </cell>
          <cell r="G20">
            <v>0</v>
          </cell>
          <cell r="H20">
            <v>0</v>
          </cell>
        </row>
        <row r="21">
          <cell r="A21" t="str">
            <v>International Trade Commission</v>
          </cell>
          <cell r="B21">
            <v>19</v>
          </cell>
          <cell r="C21">
            <v>25</v>
          </cell>
          <cell r="D21">
            <v>25</v>
          </cell>
          <cell r="E21">
            <v>14</v>
          </cell>
          <cell r="F21">
            <v>11</v>
          </cell>
          <cell r="G21">
            <v>0</v>
          </cell>
          <cell r="H21">
            <v>19</v>
          </cell>
        </row>
        <row r="22">
          <cell r="A22" t="str">
            <v>Merit Systems Protection Board</v>
          </cell>
          <cell r="B22">
            <v>84</v>
          </cell>
          <cell r="C22">
            <v>120</v>
          </cell>
          <cell r="D22">
            <v>125</v>
          </cell>
          <cell r="E22">
            <v>108</v>
          </cell>
          <cell r="F22">
            <v>17</v>
          </cell>
          <cell r="G22">
            <v>5</v>
          </cell>
          <cell r="H22">
            <v>79</v>
          </cell>
        </row>
        <row r="23">
          <cell r="A23" t="str">
            <v>National Labor Relations Board</v>
          </cell>
          <cell r="B23">
            <v>0</v>
          </cell>
          <cell r="C23">
            <v>0</v>
          </cell>
          <cell r="D23">
            <v>0</v>
          </cell>
          <cell r="E23">
            <v>0</v>
          </cell>
          <cell r="F23">
            <v>0</v>
          </cell>
          <cell r="G23">
            <v>0</v>
          </cell>
          <cell r="H23">
            <v>0</v>
          </cell>
        </row>
        <row r="24">
          <cell r="A24" t="str">
            <v>Office of Compliance</v>
          </cell>
          <cell r="B24">
            <v>0</v>
          </cell>
          <cell r="C24">
            <v>0</v>
          </cell>
          <cell r="D24">
            <v>0</v>
          </cell>
          <cell r="E24">
            <v>0</v>
          </cell>
          <cell r="F24">
            <v>0</v>
          </cell>
          <cell r="G24">
            <v>0</v>
          </cell>
          <cell r="H24">
            <v>0</v>
          </cell>
        </row>
        <row r="25">
          <cell r="A25" t="str">
            <v>Patent &amp; Trademark Office</v>
          </cell>
          <cell r="B25">
            <v>638</v>
          </cell>
          <cell r="C25">
            <v>530</v>
          </cell>
          <cell r="D25">
            <v>729</v>
          </cell>
          <cell r="E25">
            <v>562</v>
          </cell>
          <cell r="F25">
            <v>167</v>
          </cell>
          <cell r="G25">
            <v>13</v>
          </cell>
          <cell r="H25">
            <v>439</v>
          </cell>
        </row>
        <row r="26">
          <cell r="A26" t="str">
            <v>Equal Employment Opportunity Commission</v>
          </cell>
          <cell r="B26">
            <v>0</v>
          </cell>
          <cell r="C26">
            <v>2</v>
          </cell>
          <cell r="D26">
            <v>2</v>
          </cell>
          <cell r="E26">
            <v>2</v>
          </cell>
          <cell r="F26">
            <v>0</v>
          </cell>
          <cell r="G26">
            <v>0</v>
          </cell>
          <cell r="H26">
            <v>0</v>
          </cell>
        </row>
        <row r="27">
          <cell r="A27" t="str">
            <v>Department of Commerce</v>
          </cell>
          <cell r="B27">
            <v>0</v>
          </cell>
          <cell r="C27">
            <v>0</v>
          </cell>
          <cell r="D27">
            <v>0</v>
          </cell>
          <cell r="E27">
            <v>0</v>
          </cell>
          <cell r="F27">
            <v>0</v>
          </cell>
          <cell r="G27">
            <v>0</v>
          </cell>
          <cell r="H27">
            <v>0</v>
          </cell>
        </row>
        <row r="28">
          <cell r="A28" t="str">
            <v>Securities and Exchange Commission</v>
          </cell>
          <cell r="B28">
            <v>0</v>
          </cell>
          <cell r="C28">
            <v>1</v>
          </cell>
          <cell r="D28">
            <v>1</v>
          </cell>
          <cell r="E28">
            <v>1</v>
          </cell>
          <cell r="F28">
            <v>0</v>
          </cell>
          <cell r="G28">
            <v>0</v>
          </cell>
          <cell r="H28">
            <v>0</v>
          </cell>
        </row>
        <row r="29">
          <cell r="A29" t="str">
            <v>Social Security Administration</v>
          </cell>
          <cell r="B29">
            <v>0</v>
          </cell>
          <cell r="C29">
            <v>0</v>
          </cell>
          <cell r="D29">
            <v>0</v>
          </cell>
          <cell r="E29">
            <v>0</v>
          </cell>
          <cell r="F29">
            <v>0</v>
          </cell>
          <cell r="G29">
            <v>0</v>
          </cell>
          <cell r="H29">
            <v>0</v>
          </cell>
        </row>
        <row r="30">
          <cell r="A30" t="str">
            <v>Writs*</v>
          </cell>
          <cell r="B30">
            <v>5</v>
          </cell>
          <cell r="C30">
            <v>43</v>
          </cell>
          <cell r="D30">
            <v>35</v>
          </cell>
          <cell r="E30">
            <v>33</v>
          </cell>
          <cell r="F30">
            <v>2</v>
          </cell>
          <cell r="G30">
            <v>0</v>
          </cell>
          <cell r="H30">
            <v>13</v>
          </cell>
        </row>
        <row r="33">
          <cell r="A33" t="str">
            <v>*THIS CATEGORY INCLUDES WRITS OF MANDAMUS, OTHER EXTRAORDINARY WRITS, PETITIONS FOR PERMISSION TO APPEAL, AND DISCRETIONARY PETITIONS FOR REVIEW.</v>
          </cell>
        </row>
        <row r="34">
          <cell r="A34" t="str">
            <v xml:space="preserve">NOTE: The numbers found in the parentheticals explain the difference between the current and previous quarter.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A3F8A-96A9-4933-9704-3757716E044F}">
  <dimension ref="A1:V38"/>
  <sheetViews>
    <sheetView showGridLines="0" tabSelected="1" zoomScaleNormal="100" workbookViewId="0">
      <selection activeCell="AB30" sqref="AB30"/>
    </sheetView>
  </sheetViews>
  <sheetFormatPr defaultColWidth="9.140625" defaultRowHeight="11.25" x14ac:dyDescent="0.2"/>
  <cols>
    <col min="1" max="1" width="33.7109375" style="1" customWidth="1"/>
    <col min="2" max="2" width="2.7109375" style="1" customWidth="1"/>
    <col min="3" max="3" width="7.7109375" style="1" customWidth="1"/>
    <col min="4" max="5" width="2.7109375" style="1" customWidth="1"/>
    <col min="6" max="6" width="7.7109375" style="1" customWidth="1"/>
    <col min="7" max="8" width="2.7109375" style="1" customWidth="1"/>
    <col min="9" max="9" width="7.7109375" style="1" customWidth="1"/>
    <col min="10" max="11" width="2.7109375" style="1" customWidth="1"/>
    <col min="12" max="12" width="7.7109375" style="1" customWidth="1"/>
    <col min="13" max="14" width="2.7109375" style="1" customWidth="1"/>
    <col min="15" max="15" width="7.7109375" style="1" customWidth="1"/>
    <col min="16" max="17" width="2.7109375" style="1" customWidth="1"/>
    <col min="18" max="18" width="7.7109375" style="1" customWidth="1"/>
    <col min="19" max="20" width="2.7109375" style="1" customWidth="1"/>
    <col min="21" max="21" width="7.7109375" style="1" customWidth="1"/>
    <col min="22" max="22" width="2.7109375" style="1" customWidth="1"/>
    <col min="23" max="16384" width="9.140625" style="1"/>
  </cols>
  <sheetData>
    <row r="1" spans="1:22" ht="12" customHeight="1" x14ac:dyDescent="0.2"/>
    <row r="2" spans="1:22" ht="13.5" customHeight="1" x14ac:dyDescent="0.2">
      <c r="A2" s="26" t="s">
        <v>35</v>
      </c>
      <c r="B2" s="26"/>
      <c r="C2" s="26"/>
      <c r="D2" s="26"/>
      <c r="E2" s="26"/>
      <c r="F2" s="26"/>
      <c r="G2" s="26"/>
      <c r="H2" s="26"/>
      <c r="I2" s="26"/>
      <c r="J2" s="26"/>
      <c r="K2" s="26"/>
      <c r="L2" s="26"/>
      <c r="M2" s="26"/>
      <c r="N2" s="26"/>
      <c r="O2" s="26"/>
      <c r="P2" s="26"/>
      <c r="Q2" s="26"/>
      <c r="R2" s="26"/>
      <c r="S2" s="26"/>
      <c r="T2" s="26"/>
      <c r="U2" s="26"/>
      <c r="V2" s="26"/>
    </row>
    <row r="3" spans="1:22" ht="13.5" customHeight="1" x14ac:dyDescent="0.2">
      <c r="A3" s="26" t="s">
        <v>34</v>
      </c>
      <c r="B3" s="26"/>
      <c r="C3" s="26"/>
      <c r="D3" s="26"/>
      <c r="E3" s="26"/>
      <c r="F3" s="26"/>
      <c r="G3" s="26"/>
      <c r="H3" s="26"/>
      <c r="I3" s="26"/>
      <c r="J3" s="26"/>
      <c r="K3" s="26"/>
      <c r="L3" s="26"/>
      <c r="M3" s="26"/>
      <c r="N3" s="26"/>
      <c r="O3" s="26"/>
      <c r="P3" s="26"/>
      <c r="Q3" s="26"/>
      <c r="R3" s="26"/>
      <c r="S3" s="26"/>
      <c r="T3" s="26"/>
      <c r="U3" s="26"/>
      <c r="V3" s="26"/>
    </row>
    <row r="4" spans="1:22" ht="13.5" customHeight="1" x14ac:dyDescent="0.2">
      <c r="A4" s="26" t="str">
        <f>"During the 12-Month Period Ending June 30, "&amp;RIGHT('[1]Raw Data - Table B-8'!A3,4)</f>
        <v>During the 12-Month Period Ending June 30, 2020</v>
      </c>
      <c r="B4" s="26"/>
      <c r="C4" s="26"/>
      <c r="D4" s="26"/>
      <c r="E4" s="26"/>
      <c r="F4" s="26"/>
      <c r="G4" s="26"/>
      <c r="H4" s="26"/>
      <c r="I4" s="26"/>
      <c r="J4" s="26"/>
      <c r="K4" s="26"/>
      <c r="L4" s="26"/>
      <c r="M4" s="26"/>
      <c r="N4" s="26"/>
      <c r="O4" s="26"/>
      <c r="P4" s="26"/>
      <c r="Q4" s="26"/>
      <c r="R4" s="26"/>
      <c r="S4" s="26"/>
      <c r="T4" s="26"/>
      <c r="U4" s="26"/>
      <c r="V4" s="26"/>
    </row>
    <row r="5" spans="1:22" ht="13.5" customHeight="1" x14ac:dyDescent="0.2"/>
    <row r="6" spans="1:22" ht="15" customHeight="1" x14ac:dyDescent="0.2">
      <c r="A6" s="21" t="s">
        <v>33</v>
      </c>
      <c r="B6" s="22" t="s">
        <v>32</v>
      </c>
      <c r="C6" s="21"/>
      <c r="D6" s="20"/>
      <c r="E6" s="22" t="s">
        <v>31</v>
      </c>
      <c r="F6" s="21"/>
      <c r="G6" s="20"/>
      <c r="H6" s="25" t="s">
        <v>30</v>
      </c>
      <c r="I6" s="24"/>
      <c r="J6" s="24"/>
      <c r="K6" s="24"/>
      <c r="L6" s="24"/>
      <c r="M6" s="24"/>
      <c r="N6" s="24"/>
      <c r="O6" s="24"/>
      <c r="P6" s="24"/>
      <c r="Q6" s="24"/>
      <c r="R6" s="24"/>
      <c r="S6" s="23"/>
      <c r="T6" s="22" t="s">
        <v>29</v>
      </c>
      <c r="U6" s="21"/>
      <c r="V6" s="20"/>
    </row>
    <row r="7" spans="1:22" ht="27" customHeight="1" x14ac:dyDescent="0.2">
      <c r="A7" s="17"/>
      <c r="B7" s="18"/>
      <c r="C7" s="17"/>
      <c r="D7" s="16"/>
      <c r="E7" s="18"/>
      <c r="F7" s="17"/>
      <c r="G7" s="16"/>
      <c r="H7" s="18" t="s">
        <v>28</v>
      </c>
      <c r="I7" s="17"/>
      <c r="J7" s="16"/>
      <c r="K7" s="18" t="s">
        <v>27</v>
      </c>
      <c r="L7" s="17"/>
      <c r="M7" s="16"/>
      <c r="N7" s="18" t="s">
        <v>26</v>
      </c>
      <c r="O7" s="17"/>
      <c r="P7" s="16"/>
      <c r="Q7" s="19" t="s">
        <v>25</v>
      </c>
      <c r="R7" s="17"/>
      <c r="S7" s="16"/>
      <c r="T7" s="18"/>
      <c r="U7" s="17"/>
      <c r="V7" s="16"/>
    </row>
    <row r="8" spans="1:22" ht="3.75" customHeight="1" x14ac:dyDescent="0.2">
      <c r="A8" s="15"/>
      <c r="B8" s="14"/>
      <c r="C8" s="14"/>
      <c r="D8" s="14"/>
      <c r="E8" s="14"/>
      <c r="F8" s="14"/>
      <c r="G8" s="14"/>
      <c r="H8" s="14"/>
      <c r="I8" s="14"/>
      <c r="J8" s="14"/>
      <c r="K8" s="14"/>
      <c r="L8" s="14"/>
      <c r="M8" s="14"/>
      <c r="N8" s="14"/>
      <c r="O8" s="14"/>
      <c r="P8" s="14"/>
      <c r="Q8" s="14"/>
      <c r="R8" s="14"/>
      <c r="S8" s="14"/>
      <c r="T8" s="14"/>
      <c r="U8" s="14"/>
      <c r="V8" s="14"/>
    </row>
    <row r="9" spans="1:22" ht="11.25" customHeight="1" x14ac:dyDescent="0.2">
      <c r="A9" s="13"/>
      <c r="B9" s="7"/>
      <c r="C9" s="7"/>
      <c r="D9" s="7"/>
      <c r="E9" s="7"/>
      <c r="F9" s="7"/>
      <c r="G9" s="7"/>
      <c r="H9" s="7"/>
      <c r="I9" s="7"/>
      <c r="J9" s="7"/>
      <c r="K9" s="7"/>
      <c r="L9" s="7"/>
      <c r="M9" s="7"/>
      <c r="N9" s="7"/>
      <c r="O9" s="7"/>
      <c r="P9" s="7"/>
      <c r="Q9" s="7"/>
      <c r="R9" s="7"/>
      <c r="S9" s="7"/>
      <c r="T9" s="7"/>
      <c r="U9" s="7"/>
      <c r="V9" s="7"/>
    </row>
    <row r="10" spans="1:22" ht="11.25" customHeight="1" x14ac:dyDescent="0.2">
      <c r="A10" s="12" t="s">
        <v>24</v>
      </c>
      <c r="B10" s="7"/>
      <c r="C10" s="10">
        <f>IF(SUM(C12:C33)=VLOOKUP(TRIM($A10),'[1]Raw Data - Table B-8'!$A$8:$O$35,2,FALSE),SUM(C12:C33),"ERROR")</f>
        <v>1339</v>
      </c>
      <c r="D10" s="7"/>
      <c r="E10" s="7"/>
      <c r="F10" s="10">
        <f>IF(SUM(F12:F33)=VLOOKUP(TRIM($A10),'[1]Raw Data - Table B-8'!$A$8:$O$35,3,FALSE),SUM(F12:F33),"ERROR")</f>
        <v>1418</v>
      </c>
      <c r="G10" s="7"/>
      <c r="H10" s="7"/>
      <c r="I10" s="10">
        <f>IF(SUM(I12:I33)=VLOOKUP(TRIM($A10),'[1]Raw Data - Table B-8'!$A$8:$O$35,4,FALSE),SUM(I12:I33),"ERROR")</f>
        <v>1615</v>
      </c>
      <c r="J10" s="7"/>
      <c r="K10" s="7"/>
      <c r="L10" s="10">
        <f>IF(SUM(L12:L33)=VLOOKUP(TRIM($A10),'[1]Raw Data - Table B-8'!$A$8:$O$35,5,FALSE),SUM(L12:L33),"ERROR")</f>
        <v>1288</v>
      </c>
      <c r="M10" s="7"/>
      <c r="N10" s="7"/>
      <c r="O10" s="10">
        <f>IF(SUM(O12:O33)=VLOOKUP(TRIM($A10),'[1]Raw Data - Table B-8'!$A$8:$O$35,6,FALSE),SUM(O12:O33),"ERROR")</f>
        <v>327</v>
      </c>
      <c r="P10" s="7"/>
      <c r="Q10" s="7"/>
      <c r="R10" s="11">
        <f>VALUE(VLOOKUP(TRIM($A10),'[1]Raw Data - Table B-8'!$A$8:$O$35,7,FALSE))</f>
        <v>12</v>
      </c>
      <c r="S10" s="7"/>
      <c r="T10" s="7"/>
      <c r="U10" s="10">
        <f>IF(SUM(U12:U33)=VLOOKUP(TRIM($A10),'[1]Raw Data - Table B-8'!$A$8:$O$35,8,FALSE),SUM(U12:U33),"ERROR")</f>
        <v>1142</v>
      </c>
      <c r="V10" s="7"/>
    </row>
    <row r="11" spans="1:22" ht="11.25" customHeight="1" x14ac:dyDescent="0.2">
      <c r="B11" s="7"/>
      <c r="C11" s="7"/>
      <c r="D11" s="7"/>
      <c r="E11" s="7"/>
      <c r="F11" s="7"/>
      <c r="G11" s="7"/>
      <c r="H11" s="7"/>
      <c r="I11" s="7"/>
      <c r="J11" s="7"/>
      <c r="K11" s="7"/>
      <c r="L11" s="7"/>
      <c r="M11" s="7"/>
      <c r="N11" s="7"/>
      <c r="O11" s="7"/>
      <c r="P11" s="7"/>
      <c r="Q11" s="7"/>
      <c r="R11" s="7"/>
      <c r="S11" s="7"/>
      <c r="T11" s="7"/>
      <c r="U11" s="7"/>
      <c r="V11" s="7"/>
    </row>
    <row r="12" spans="1:22" ht="11.25" customHeight="1" x14ac:dyDescent="0.2">
      <c r="A12" s="1" t="s">
        <v>23</v>
      </c>
      <c r="B12" s="9"/>
      <c r="C12" s="8">
        <f>VLOOKUP($A12,'[1]Raw Data - Table B-8'!$A$8:$O$35,2,FALSE)</f>
        <v>24</v>
      </c>
      <c r="D12" s="8"/>
      <c r="E12" s="8"/>
      <c r="F12" s="8">
        <f>VLOOKUP($A12,'[1]Raw Data - Table B-8'!$A$8:$O$35,3,FALSE)</f>
        <v>10</v>
      </c>
      <c r="G12" s="8"/>
      <c r="H12" s="8"/>
      <c r="I12" s="8">
        <f>SUM(L12,O12)</f>
        <v>20</v>
      </c>
      <c r="J12" s="8"/>
      <c r="K12" s="8"/>
      <c r="L12" s="8">
        <f>VLOOKUP($A12,'[1]Raw Data - Table B-8'!$A$8:$O$35,5,FALSE)</f>
        <v>18</v>
      </c>
      <c r="M12" s="8"/>
      <c r="N12" s="8"/>
      <c r="O12" s="8">
        <f>VLOOKUP($A12,'[1]Raw Data - Table B-8'!$A$8:$O$35,6,FALSE)</f>
        <v>2</v>
      </c>
      <c r="P12" s="8"/>
      <c r="Q12" s="8"/>
      <c r="R12" s="8">
        <f>VALUE(VLOOKUP($A12,'[1]Raw Data - Table B-8'!$A$8:$O$35,7,FALSE))</f>
        <v>19</v>
      </c>
      <c r="S12" s="8"/>
      <c r="T12" s="8"/>
      <c r="U12" s="8">
        <f>C12+F12-I12</f>
        <v>14</v>
      </c>
      <c r="V12" s="9"/>
    </row>
    <row r="13" spans="1:22" ht="11.25" customHeight="1" x14ac:dyDescent="0.2">
      <c r="A13" s="1" t="s">
        <v>22</v>
      </c>
      <c r="B13" s="7"/>
      <c r="C13" s="8">
        <f>VLOOKUP($A13,'[1]Raw Data - Table B-8'!$A$8:$O$35,2,FALSE)</f>
        <v>0</v>
      </c>
      <c r="D13" s="8"/>
      <c r="E13" s="8"/>
      <c r="F13" s="8">
        <f>VLOOKUP($A13,'[1]Raw Data - Table B-8'!$A$8:$O$35,3,FALSE)</f>
        <v>1</v>
      </c>
      <c r="G13" s="8"/>
      <c r="H13" s="8"/>
      <c r="I13" s="8">
        <f>SUM(L13,O13)</f>
        <v>1</v>
      </c>
      <c r="J13" s="8"/>
      <c r="K13" s="8"/>
      <c r="L13" s="8">
        <f>VLOOKUP($A13,'[1]Raw Data - Table B-8'!$A$8:$O$35,5,FALSE)</f>
        <v>1</v>
      </c>
      <c r="M13" s="8"/>
      <c r="N13" s="8"/>
      <c r="O13" s="8">
        <f>VLOOKUP($A13,'[1]Raw Data - Table B-8'!$A$8:$O$35,6,FALSE)</f>
        <v>0</v>
      </c>
      <c r="P13" s="8"/>
      <c r="Q13" s="8"/>
      <c r="R13" s="8">
        <f>VALUE(VLOOKUP($A13,'[1]Raw Data - Table B-8'!$A$8:$O$35,7,FALSE))</f>
        <v>0</v>
      </c>
      <c r="S13" s="8"/>
      <c r="T13" s="8"/>
      <c r="U13" s="8">
        <f>C13+F13-I13</f>
        <v>0</v>
      </c>
      <c r="V13" s="7"/>
    </row>
    <row r="14" spans="1:22" ht="11.25" customHeight="1" x14ac:dyDescent="0.2">
      <c r="A14" s="1" t="s">
        <v>21</v>
      </c>
      <c r="B14" s="7"/>
      <c r="C14" s="8">
        <f>VLOOKUP($A14,'[1]Raw Data - Table B-8'!$A$8:$O$35,2,FALSE)</f>
        <v>0</v>
      </c>
      <c r="D14" s="8"/>
      <c r="E14" s="8"/>
      <c r="F14" s="8">
        <f>VLOOKUP($A14,'[1]Raw Data - Table B-8'!$A$8:$O$35,3,FALSE)</f>
        <v>2</v>
      </c>
      <c r="G14" s="8"/>
      <c r="H14" s="8"/>
      <c r="I14" s="8">
        <f>SUM(L14,O14)</f>
        <v>2</v>
      </c>
      <c r="J14" s="8"/>
      <c r="K14" s="8"/>
      <c r="L14" s="8">
        <f>VLOOKUP($A14,'[1]Raw Data - Table B-8'!$A$8:$O$35,5,FALSE)</f>
        <v>1</v>
      </c>
      <c r="M14" s="8"/>
      <c r="N14" s="8"/>
      <c r="O14" s="8">
        <f>VLOOKUP($A14,'[1]Raw Data - Table B-8'!$A$8:$O$35,6,FALSE)</f>
        <v>1</v>
      </c>
      <c r="P14" s="8"/>
      <c r="Q14" s="8"/>
      <c r="R14" s="8">
        <f>VALUE(VLOOKUP($A14,'[1]Raw Data - Table B-8'!$A$8:$O$35,7,FALSE))</f>
        <v>0</v>
      </c>
      <c r="S14" s="8"/>
      <c r="T14" s="8"/>
      <c r="U14" s="8">
        <f>C14+F14-I14</f>
        <v>0</v>
      </c>
      <c r="V14" s="7"/>
    </row>
    <row r="15" spans="1:22" ht="11.25" customHeight="1" x14ac:dyDescent="0.2">
      <c r="A15" s="1" t="s">
        <v>20</v>
      </c>
      <c r="B15" s="7"/>
      <c r="C15" s="8">
        <f>VLOOKUP($A15,'[1]Raw Data - Table B-8'!$A$8:$O$35,2,FALSE)</f>
        <v>41</v>
      </c>
      <c r="D15" s="8"/>
      <c r="E15" s="8"/>
      <c r="F15" s="8">
        <f>VLOOKUP($A15,'[1]Raw Data - Table B-8'!$A$8:$O$35,3,FALSE)</f>
        <v>44</v>
      </c>
      <c r="G15" s="8"/>
      <c r="H15" s="8"/>
      <c r="I15" s="8">
        <f>SUM(L15,O15)</f>
        <v>40</v>
      </c>
      <c r="J15" s="8"/>
      <c r="K15" s="8"/>
      <c r="L15" s="8">
        <f>VLOOKUP($A15,'[1]Raw Data - Table B-8'!$A$8:$O$35,5,FALSE)</f>
        <v>33</v>
      </c>
      <c r="M15" s="8"/>
      <c r="N15" s="8"/>
      <c r="O15" s="8">
        <f>VLOOKUP($A15,'[1]Raw Data - Table B-8'!$A$8:$O$35,6,FALSE)</f>
        <v>7</v>
      </c>
      <c r="P15" s="8"/>
      <c r="Q15" s="8"/>
      <c r="R15" s="8">
        <f>VALUE(VLOOKUP($A15,'[1]Raw Data - Table B-8'!$A$8:$O$35,7,FALSE))</f>
        <v>3</v>
      </c>
      <c r="S15" s="8"/>
      <c r="T15" s="8"/>
      <c r="U15" s="8">
        <f>C15+F15-I15</f>
        <v>45</v>
      </c>
      <c r="V15" s="7"/>
    </row>
    <row r="16" spans="1:22" ht="11.25" customHeight="1" x14ac:dyDescent="0.2">
      <c r="A16" s="1" t="s">
        <v>19</v>
      </c>
      <c r="B16" s="7"/>
      <c r="C16" s="8">
        <f>VLOOKUP($A16,'[1]Raw Data - Table B-8'!$A$8:$O$35,2,FALSE)</f>
        <v>121</v>
      </c>
      <c r="D16" s="8"/>
      <c r="E16" s="8"/>
      <c r="F16" s="8">
        <f>VLOOKUP($A16,'[1]Raw Data - Table B-8'!$A$8:$O$35,3,FALSE)</f>
        <v>164</v>
      </c>
      <c r="G16" s="8"/>
      <c r="H16" s="8"/>
      <c r="I16" s="8">
        <f>SUM(L16,O16)</f>
        <v>160</v>
      </c>
      <c r="J16" s="8"/>
      <c r="K16" s="8"/>
      <c r="L16" s="8">
        <f>VLOOKUP($A16,'[1]Raw Data - Table B-8'!$A$8:$O$35,5,FALSE)</f>
        <v>134</v>
      </c>
      <c r="M16" s="8"/>
      <c r="N16" s="8"/>
      <c r="O16" s="8">
        <f>VLOOKUP($A16,'[1]Raw Data - Table B-8'!$A$8:$O$35,6,FALSE)</f>
        <v>26</v>
      </c>
      <c r="P16" s="8"/>
      <c r="Q16" s="8"/>
      <c r="R16" s="8">
        <f>VALUE(VLOOKUP($A16,'[1]Raw Data - Table B-8'!$A$8:$O$35,7,FALSE))</f>
        <v>18</v>
      </c>
      <c r="S16" s="8"/>
      <c r="T16" s="8"/>
      <c r="U16" s="8">
        <f>C16+F16-I16</f>
        <v>125</v>
      </c>
      <c r="V16" s="7"/>
    </row>
    <row r="17" spans="1:22" ht="11.25" customHeight="1" x14ac:dyDescent="0.2">
      <c r="A17" s="1" t="s">
        <v>18</v>
      </c>
      <c r="B17" s="7"/>
      <c r="C17" s="8">
        <f>VLOOKUP($A17,'[1]Raw Data - Table B-8'!$A$8:$O$35,2,FALSE)</f>
        <v>59</v>
      </c>
      <c r="D17" s="8"/>
      <c r="E17" s="8"/>
      <c r="F17" s="8">
        <f>VLOOKUP($A17,'[1]Raw Data - Table B-8'!$A$8:$O$35,3,FALSE)</f>
        <v>137</v>
      </c>
      <c r="G17" s="8"/>
      <c r="H17" s="8"/>
      <c r="I17" s="8">
        <f>SUM(L17,O17)</f>
        <v>98</v>
      </c>
      <c r="J17" s="8"/>
      <c r="K17" s="8"/>
      <c r="L17" s="8">
        <f>VLOOKUP($A17,'[1]Raw Data - Table B-8'!$A$8:$O$35,5,FALSE)</f>
        <v>69</v>
      </c>
      <c r="M17" s="8"/>
      <c r="N17" s="8"/>
      <c r="O17" s="8">
        <f>VLOOKUP($A17,'[1]Raw Data - Table B-8'!$A$8:$O$35,6,FALSE)</f>
        <v>29</v>
      </c>
      <c r="P17" s="8"/>
      <c r="Q17" s="8"/>
      <c r="R17" s="8">
        <f>VALUE(VLOOKUP($A17,'[1]Raw Data - Table B-8'!$A$8:$O$35,7,FALSE))</f>
        <v>3</v>
      </c>
      <c r="S17" s="8"/>
      <c r="T17" s="8"/>
      <c r="U17" s="8">
        <f>C17+F17-I17</f>
        <v>98</v>
      </c>
      <c r="V17" s="7"/>
    </row>
    <row r="18" spans="1:22" ht="11.25" customHeight="1" x14ac:dyDescent="0.2">
      <c r="A18" s="1" t="s">
        <v>17</v>
      </c>
      <c r="B18" s="7"/>
      <c r="C18" s="8">
        <f>VLOOKUP($A18,'[1]Raw Data - Table B-8'!$A$8:$O$35,2,FALSE)</f>
        <v>339</v>
      </c>
      <c r="D18" s="8"/>
      <c r="E18" s="8"/>
      <c r="F18" s="8">
        <f>VLOOKUP($A18,'[1]Raw Data - Table B-8'!$A$8:$O$35,3,FALSE)</f>
        <v>330</v>
      </c>
      <c r="G18" s="8"/>
      <c r="H18" s="8"/>
      <c r="I18" s="8">
        <f>SUM(L18,O18)</f>
        <v>368</v>
      </c>
      <c r="J18" s="8"/>
      <c r="K18" s="8"/>
      <c r="L18" s="8">
        <f>VLOOKUP($A18,'[1]Raw Data - Table B-8'!$A$8:$O$35,5,FALSE)</f>
        <v>303</v>
      </c>
      <c r="M18" s="8"/>
      <c r="N18" s="8"/>
      <c r="O18" s="8">
        <f>VLOOKUP($A18,'[1]Raw Data - Table B-8'!$A$8:$O$35,6,FALSE)</f>
        <v>65</v>
      </c>
      <c r="P18" s="8"/>
      <c r="Q18" s="8"/>
      <c r="R18" s="8">
        <f>VALUE(VLOOKUP($A18,'[1]Raw Data - Table B-8'!$A$8:$O$35,7,FALSE))</f>
        <v>15</v>
      </c>
      <c r="S18" s="8"/>
      <c r="T18" s="8"/>
      <c r="U18" s="8">
        <f>C18+F18-I18</f>
        <v>301</v>
      </c>
      <c r="V18" s="7"/>
    </row>
    <row r="19" spans="1:22" ht="11.25" customHeight="1" x14ac:dyDescent="0.2">
      <c r="A19" s="1" t="s">
        <v>16</v>
      </c>
      <c r="B19" s="7"/>
      <c r="C19" s="8">
        <f>VLOOKUP($A19,'[1]Raw Data - Table B-8'!$A$8:$O$35,2,FALSE)</f>
        <v>0</v>
      </c>
      <c r="D19" s="8"/>
      <c r="E19" s="8"/>
      <c r="F19" s="8">
        <f>VLOOKUP($A19,'[1]Raw Data - Table B-8'!$A$8:$O$35,3,FALSE)</f>
        <v>0</v>
      </c>
      <c r="G19" s="8"/>
      <c r="H19" s="8"/>
      <c r="I19" s="8">
        <f>SUM(L19,O19)</f>
        <v>0</v>
      </c>
      <c r="J19" s="8"/>
      <c r="K19" s="8"/>
      <c r="L19" s="8">
        <f>VLOOKUP($A19,'[1]Raw Data - Table B-8'!$A$8:$O$35,5,FALSE)</f>
        <v>0</v>
      </c>
      <c r="M19" s="8"/>
      <c r="N19" s="8"/>
      <c r="O19" s="8">
        <f>VLOOKUP($A19,'[1]Raw Data - Table B-8'!$A$8:$O$35,6,FALSE)</f>
        <v>0</v>
      </c>
      <c r="P19" s="8"/>
      <c r="Q19" s="8"/>
      <c r="R19" s="8">
        <f>VALUE(VLOOKUP($A19,'[1]Raw Data - Table B-8'!$A$8:$O$35,7,FALSE))</f>
        <v>0</v>
      </c>
      <c r="S19" s="8"/>
      <c r="T19" s="8"/>
      <c r="U19" s="8">
        <f>C19+F19-I19</f>
        <v>0</v>
      </c>
      <c r="V19" s="7"/>
    </row>
    <row r="20" spans="1:22" ht="11.25" customHeight="1" x14ac:dyDescent="0.2">
      <c r="A20" s="1" t="s">
        <v>15</v>
      </c>
      <c r="B20" s="7"/>
      <c r="C20" s="8">
        <f>VLOOKUP($A20,'[1]Raw Data - Table B-8'!$A$8:$O$35,2,FALSE)</f>
        <v>3</v>
      </c>
      <c r="D20" s="8"/>
      <c r="E20" s="8"/>
      <c r="F20" s="8">
        <f>VLOOKUP($A20,'[1]Raw Data - Table B-8'!$A$8:$O$35,3,FALSE)</f>
        <v>1</v>
      </c>
      <c r="G20" s="8"/>
      <c r="H20" s="8"/>
      <c r="I20" s="8">
        <f>SUM(L20,O20)</f>
        <v>4</v>
      </c>
      <c r="J20" s="8"/>
      <c r="K20" s="8"/>
      <c r="L20" s="8">
        <f>VLOOKUP($A20,'[1]Raw Data - Table B-8'!$A$8:$O$35,5,FALSE)</f>
        <v>4</v>
      </c>
      <c r="M20" s="8"/>
      <c r="N20" s="8"/>
      <c r="O20" s="8">
        <f>VLOOKUP($A20,'[1]Raw Data - Table B-8'!$A$8:$O$35,6,FALSE)</f>
        <v>0</v>
      </c>
      <c r="P20" s="8"/>
      <c r="Q20" s="8"/>
      <c r="R20" s="8">
        <f>VALUE(VLOOKUP($A20,'[1]Raw Data - Table B-8'!$A$8:$O$35,7,FALSE))</f>
        <v>0</v>
      </c>
      <c r="S20" s="8"/>
      <c r="T20" s="8"/>
      <c r="U20" s="8">
        <f>C20+F20-I20</f>
        <v>0</v>
      </c>
      <c r="V20" s="7"/>
    </row>
    <row r="21" spans="1:22" ht="11.25" customHeight="1" x14ac:dyDescent="0.2">
      <c r="A21" s="1" t="s">
        <v>14</v>
      </c>
      <c r="B21" s="7"/>
      <c r="C21" s="8">
        <f>VLOOKUP($A21,'[1]Raw Data - Table B-8'!$A$8:$O$35,2,FALSE)</f>
        <v>0</v>
      </c>
      <c r="D21" s="8"/>
      <c r="E21" s="8"/>
      <c r="F21" s="8">
        <f>VLOOKUP($A21,'[1]Raw Data - Table B-8'!$A$8:$O$35,3,FALSE)</f>
        <v>1</v>
      </c>
      <c r="G21" s="8"/>
      <c r="H21" s="8"/>
      <c r="I21" s="8">
        <f>SUM(L21,O21)</f>
        <v>1</v>
      </c>
      <c r="J21" s="8"/>
      <c r="K21" s="8"/>
      <c r="L21" s="8">
        <f>VLOOKUP($A21,'[1]Raw Data - Table B-8'!$A$8:$O$35,5,FALSE)</f>
        <v>1</v>
      </c>
      <c r="M21" s="8"/>
      <c r="N21" s="8"/>
      <c r="O21" s="8">
        <f>VLOOKUP($A21,'[1]Raw Data - Table B-8'!$A$8:$O$35,6,FALSE)</f>
        <v>0</v>
      </c>
      <c r="P21" s="8"/>
      <c r="Q21" s="8"/>
      <c r="R21" s="8">
        <f>VALUE(VLOOKUP($A21,'[1]Raw Data - Table B-8'!$A$8:$O$35,7,FALSE))</f>
        <v>0</v>
      </c>
      <c r="S21" s="8"/>
      <c r="T21" s="8"/>
      <c r="U21" s="8">
        <f>C21+F21-I21</f>
        <v>0</v>
      </c>
      <c r="V21" s="7"/>
    </row>
    <row r="22" spans="1:22" ht="11.25" customHeight="1" x14ac:dyDescent="0.2">
      <c r="A22" s="1" t="s">
        <v>13</v>
      </c>
      <c r="B22" s="7"/>
      <c r="C22" s="8">
        <f>VLOOKUP($A22,'[1]Raw Data - Table B-8'!$A$8:$O$35,2,FALSE)</f>
        <v>6</v>
      </c>
      <c r="D22" s="8"/>
      <c r="E22" s="8"/>
      <c r="F22" s="8">
        <f>VLOOKUP($A22,'[1]Raw Data - Table B-8'!$A$8:$O$35,3,FALSE)</f>
        <v>7</v>
      </c>
      <c r="G22" s="8"/>
      <c r="H22" s="8"/>
      <c r="I22" s="8">
        <f>SUM(L22,O22)</f>
        <v>4</v>
      </c>
      <c r="J22" s="8"/>
      <c r="K22" s="8"/>
      <c r="L22" s="8">
        <f>VLOOKUP($A22,'[1]Raw Data - Table B-8'!$A$8:$O$35,5,FALSE)</f>
        <v>4</v>
      </c>
      <c r="M22" s="8"/>
      <c r="N22" s="8"/>
      <c r="O22" s="8">
        <f>VLOOKUP($A22,'[1]Raw Data - Table B-8'!$A$8:$O$35,6,FALSE)</f>
        <v>0</v>
      </c>
      <c r="P22" s="8"/>
      <c r="Q22" s="8"/>
      <c r="R22" s="8">
        <f>VALUE(VLOOKUP($A22,'[1]Raw Data - Table B-8'!$A$8:$O$35,7,FALSE))</f>
        <v>0</v>
      </c>
      <c r="S22" s="8"/>
      <c r="T22" s="8"/>
      <c r="U22" s="8">
        <f>C22+F22-I22</f>
        <v>9</v>
      </c>
      <c r="V22" s="7"/>
    </row>
    <row r="23" spans="1:22" ht="11.25" customHeight="1" x14ac:dyDescent="0.2">
      <c r="A23" s="1" t="s">
        <v>12</v>
      </c>
      <c r="B23" s="7"/>
      <c r="C23" s="8">
        <f>VLOOKUP($A23,'[1]Raw Data - Table B-8'!$A$8:$O$35,2,FALSE)</f>
        <v>0</v>
      </c>
      <c r="D23" s="8"/>
      <c r="E23" s="8"/>
      <c r="F23" s="8">
        <f>VLOOKUP($A23,'[1]Raw Data - Table B-8'!$A$8:$O$35,3,FALSE)</f>
        <v>0</v>
      </c>
      <c r="G23" s="8"/>
      <c r="H23" s="8"/>
      <c r="I23" s="8">
        <f>SUM(L23,O23)</f>
        <v>0</v>
      </c>
      <c r="J23" s="8"/>
      <c r="K23" s="8"/>
      <c r="L23" s="8">
        <f>VLOOKUP($A23,'[1]Raw Data - Table B-8'!$A$8:$O$35,5,FALSE)</f>
        <v>0</v>
      </c>
      <c r="M23" s="8"/>
      <c r="N23" s="8"/>
      <c r="O23" s="8">
        <f>VLOOKUP($A23,'[1]Raw Data - Table B-8'!$A$8:$O$35,6,FALSE)</f>
        <v>0</v>
      </c>
      <c r="P23" s="8"/>
      <c r="Q23" s="8"/>
      <c r="R23" s="8">
        <f>VALUE(VLOOKUP($A23,'[1]Raw Data - Table B-8'!$A$8:$O$35,7,FALSE))</f>
        <v>0</v>
      </c>
      <c r="S23" s="8"/>
      <c r="T23" s="8"/>
      <c r="U23" s="8">
        <f>C23+F23-I23</f>
        <v>0</v>
      </c>
      <c r="V23" s="7"/>
    </row>
    <row r="24" spans="1:22" ht="11.25" customHeight="1" x14ac:dyDescent="0.2">
      <c r="A24" s="1" t="s">
        <v>11</v>
      </c>
      <c r="B24" s="7"/>
      <c r="C24" s="8">
        <f>VLOOKUP($A24,'[1]Raw Data - Table B-8'!$A$8:$O$35,2,FALSE)</f>
        <v>19</v>
      </c>
      <c r="D24" s="8"/>
      <c r="E24" s="8"/>
      <c r="F24" s="8">
        <f>VLOOKUP($A24,'[1]Raw Data - Table B-8'!$A$8:$O$35,3,FALSE)</f>
        <v>25</v>
      </c>
      <c r="G24" s="8"/>
      <c r="H24" s="8"/>
      <c r="I24" s="8">
        <f>SUM(L24,O24)</f>
        <v>25</v>
      </c>
      <c r="J24" s="8"/>
      <c r="K24" s="8"/>
      <c r="L24" s="8">
        <f>VLOOKUP($A24,'[1]Raw Data - Table B-8'!$A$8:$O$35,5,FALSE)</f>
        <v>14</v>
      </c>
      <c r="M24" s="8"/>
      <c r="N24" s="8"/>
      <c r="O24" s="8">
        <f>VLOOKUP($A24,'[1]Raw Data - Table B-8'!$A$8:$O$35,6,FALSE)</f>
        <v>11</v>
      </c>
      <c r="P24" s="8"/>
      <c r="Q24" s="8"/>
      <c r="R24" s="8">
        <f>VALUE(VLOOKUP($A24,'[1]Raw Data - Table B-8'!$A$8:$O$35,7,FALSE))</f>
        <v>0</v>
      </c>
      <c r="S24" s="8"/>
      <c r="T24" s="8"/>
      <c r="U24" s="8">
        <f>C24+F24-I24</f>
        <v>19</v>
      </c>
      <c r="V24" s="7"/>
    </row>
    <row r="25" spans="1:22" ht="11.25" customHeight="1" x14ac:dyDescent="0.2">
      <c r="A25" s="1" t="s">
        <v>10</v>
      </c>
      <c r="B25" s="7"/>
      <c r="C25" s="8">
        <f>VLOOKUP($A25,'[1]Raw Data - Table B-8'!$A$8:$O$35,2,FALSE)</f>
        <v>84</v>
      </c>
      <c r="D25" s="8"/>
      <c r="E25" s="8"/>
      <c r="F25" s="8">
        <f>VLOOKUP($A25,'[1]Raw Data - Table B-8'!$A$8:$O$35,3,FALSE)</f>
        <v>120</v>
      </c>
      <c r="G25" s="8"/>
      <c r="H25" s="8"/>
      <c r="I25" s="8">
        <f>SUM(L25,O25)</f>
        <v>125</v>
      </c>
      <c r="J25" s="8"/>
      <c r="K25" s="8"/>
      <c r="L25" s="8">
        <f>VLOOKUP($A25,'[1]Raw Data - Table B-8'!$A$8:$O$35,5,FALSE)</f>
        <v>108</v>
      </c>
      <c r="M25" s="8"/>
      <c r="N25" s="8"/>
      <c r="O25" s="8">
        <f>VLOOKUP($A25,'[1]Raw Data - Table B-8'!$A$8:$O$35,6,FALSE)</f>
        <v>17</v>
      </c>
      <c r="P25" s="8"/>
      <c r="Q25" s="8"/>
      <c r="R25" s="8">
        <f>VALUE(VLOOKUP($A25,'[1]Raw Data - Table B-8'!$A$8:$O$35,7,FALSE))</f>
        <v>5</v>
      </c>
      <c r="S25" s="8"/>
      <c r="T25" s="8"/>
      <c r="U25" s="8">
        <f>C25+F25-I25</f>
        <v>79</v>
      </c>
      <c r="V25" s="7"/>
    </row>
    <row r="26" spans="1:22" ht="11.25" customHeight="1" x14ac:dyDescent="0.2">
      <c r="A26" s="1" t="s">
        <v>9</v>
      </c>
      <c r="B26" s="7"/>
      <c r="C26" s="8">
        <f>VLOOKUP($A26,'[1]Raw Data - Table B-8'!$A$8:$O$35,2,FALSE)</f>
        <v>0</v>
      </c>
      <c r="D26" s="8"/>
      <c r="E26" s="8"/>
      <c r="F26" s="8">
        <f>VLOOKUP($A26,'[1]Raw Data - Table B-8'!$A$8:$O$35,3,FALSE)</f>
        <v>0</v>
      </c>
      <c r="G26" s="8"/>
      <c r="H26" s="8"/>
      <c r="I26" s="8">
        <f>SUM(L26,O26)</f>
        <v>0</v>
      </c>
      <c r="J26" s="8"/>
      <c r="K26" s="8"/>
      <c r="L26" s="8">
        <f>VLOOKUP($A26,'[1]Raw Data - Table B-8'!$A$8:$O$35,5,FALSE)</f>
        <v>0</v>
      </c>
      <c r="M26" s="8"/>
      <c r="N26" s="8"/>
      <c r="O26" s="8">
        <f>VLOOKUP($A26,'[1]Raw Data - Table B-8'!$A$8:$O$35,6,FALSE)</f>
        <v>0</v>
      </c>
      <c r="P26" s="8"/>
      <c r="Q26" s="8"/>
      <c r="R26" s="8">
        <f>VALUE(VLOOKUP($A26,'[1]Raw Data - Table B-8'!$A$8:$O$35,7,FALSE))</f>
        <v>0</v>
      </c>
      <c r="S26" s="8"/>
      <c r="T26" s="8"/>
      <c r="U26" s="8">
        <f>C26+F26-I26</f>
        <v>0</v>
      </c>
      <c r="V26" s="7"/>
    </row>
    <row r="27" spans="1:22" ht="11.25" customHeight="1" x14ac:dyDescent="0.2">
      <c r="A27" s="1" t="s">
        <v>8</v>
      </c>
      <c r="B27" s="7"/>
      <c r="C27" s="8">
        <f>VLOOKUP($A27,'[1]Raw Data - Table B-8'!$A$8:$O$35,2,FALSE)</f>
        <v>0</v>
      </c>
      <c r="D27" s="8"/>
      <c r="E27" s="8"/>
      <c r="F27" s="8">
        <f>VLOOKUP($A27,'[1]Raw Data - Table B-8'!$A$8:$O$35,3,FALSE)</f>
        <v>0</v>
      </c>
      <c r="G27" s="8"/>
      <c r="H27" s="8"/>
      <c r="I27" s="8">
        <f>SUM(L27,O27)</f>
        <v>0</v>
      </c>
      <c r="J27" s="8"/>
      <c r="K27" s="8"/>
      <c r="L27" s="8">
        <f>VLOOKUP($A27,'[1]Raw Data - Table B-8'!$A$8:$O$35,5,FALSE)</f>
        <v>0</v>
      </c>
      <c r="M27" s="8"/>
      <c r="N27" s="8"/>
      <c r="O27" s="8">
        <f>VLOOKUP($A27,'[1]Raw Data - Table B-8'!$A$8:$O$35,6,FALSE)</f>
        <v>0</v>
      </c>
      <c r="P27" s="8"/>
      <c r="Q27" s="8"/>
      <c r="R27" s="8">
        <f>VALUE(VLOOKUP($A27,'[1]Raw Data - Table B-8'!$A$8:$O$35,7,FALSE))</f>
        <v>0</v>
      </c>
      <c r="S27" s="8"/>
      <c r="T27" s="8"/>
      <c r="U27" s="8">
        <f>C27+F27-I27</f>
        <v>0</v>
      </c>
      <c r="V27" s="7"/>
    </row>
    <row r="28" spans="1:22" ht="11.25" customHeight="1" x14ac:dyDescent="0.2">
      <c r="A28" s="1" t="s">
        <v>7</v>
      </c>
      <c r="B28" s="7"/>
      <c r="C28" s="8">
        <f>VLOOKUP($A28,'[1]Raw Data - Table B-8'!$A$8:$O$35,2,FALSE)</f>
        <v>638</v>
      </c>
      <c r="D28" s="8"/>
      <c r="E28" s="8"/>
      <c r="F28" s="8">
        <f>VLOOKUP($A28,'[1]Raw Data - Table B-8'!$A$8:$O$35,3,FALSE)</f>
        <v>530</v>
      </c>
      <c r="G28" s="8"/>
      <c r="H28" s="8"/>
      <c r="I28" s="8">
        <f>SUM(L28,O28)</f>
        <v>729</v>
      </c>
      <c r="J28" s="8"/>
      <c r="K28" s="8"/>
      <c r="L28" s="8">
        <f>VLOOKUP($A28,'[1]Raw Data - Table B-8'!$A$8:$O$35,5,FALSE)</f>
        <v>562</v>
      </c>
      <c r="M28" s="8"/>
      <c r="N28" s="8"/>
      <c r="O28" s="8">
        <f>VLOOKUP($A28,'[1]Raw Data - Table B-8'!$A$8:$O$35,6,FALSE)</f>
        <v>167</v>
      </c>
      <c r="P28" s="8"/>
      <c r="Q28" s="8"/>
      <c r="R28" s="8">
        <f>VALUE(VLOOKUP($A28,'[1]Raw Data - Table B-8'!$A$8:$O$35,7,FALSE))</f>
        <v>13</v>
      </c>
      <c r="S28" s="8"/>
      <c r="T28" s="8"/>
      <c r="U28" s="8">
        <f>C28+F28-I28</f>
        <v>439</v>
      </c>
      <c r="V28" s="7"/>
    </row>
    <row r="29" spans="1:22" ht="11.25" customHeight="1" x14ac:dyDescent="0.2">
      <c r="A29" s="1" t="s">
        <v>6</v>
      </c>
      <c r="B29" s="7"/>
      <c r="C29" s="8">
        <f>VLOOKUP($A29,'[1]Raw Data - Table B-8'!$A$8:$O$35,2,FALSE)</f>
        <v>0</v>
      </c>
      <c r="D29" s="8"/>
      <c r="E29" s="8"/>
      <c r="F29" s="8">
        <f>VLOOKUP($A29,'[1]Raw Data - Table B-8'!$A$8:$O$35,3,FALSE)</f>
        <v>2</v>
      </c>
      <c r="G29" s="8"/>
      <c r="H29" s="8"/>
      <c r="I29" s="8">
        <f>SUM(L29,O29)</f>
        <v>2</v>
      </c>
      <c r="J29" s="8"/>
      <c r="K29" s="8"/>
      <c r="L29" s="8">
        <f>VLOOKUP($A29,'[1]Raw Data - Table B-8'!$A$8:$O$35,5,FALSE)</f>
        <v>2</v>
      </c>
      <c r="M29" s="8"/>
      <c r="N29" s="8"/>
      <c r="O29" s="8">
        <f>VLOOKUP($A29,'[1]Raw Data - Table B-8'!$A$8:$O$35,6,FALSE)</f>
        <v>0</v>
      </c>
      <c r="P29" s="8"/>
      <c r="Q29" s="8"/>
      <c r="R29" s="8">
        <f>VALUE(VLOOKUP($A29,'[1]Raw Data - Table B-8'!$A$8:$O$35,7,FALSE))</f>
        <v>0</v>
      </c>
      <c r="S29" s="8"/>
      <c r="T29" s="8"/>
      <c r="U29" s="8">
        <f>C29+F29-I29</f>
        <v>0</v>
      </c>
      <c r="V29" s="7"/>
    </row>
    <row r="30" spans="1:22" ht="11.25" customHeight="1" x14ac:dyDescent="0.2">
      <c r="A30" s="1" t="s">
        <v>5</v>
      </c>
      <c r="B30" s="7"/>
      <c r="C30" s="8">
        <f>VLOOKUP($A30,'[1]Raw Data - Table B-8'!$A$8:$O$35,2,FALSE)</f>
        <v>0</v>
      </c>
      <c r="D30" s="8"/>
      <c r="E30" s="8"/>
      <c r="F30" s="8">
        <f>VLOOKUP($A30,'[1]Raw Data - Table B-8'!$A$8:$O$35,3,FALSE)</f>
        <v>0</v>
      </c>
      <c r="G30" s="8"/>
      <c r="H30" s="8"/>
      <c r="I30" s="8">
        <f>SUM(L30,O30)</f>
        <v>0</v>
      </c>
      <c r="J30" s="8"/>
      <c r="K30" s="8"/>
      <c r="L30" s="8">
        <f>VLOOKUP($A30,'[1]Raw Data - Table B-8'!$A$8:$O$35,5,FALSE)</f>
        <v>0</v>
      </c>
      <c r="M30" s="8"/>
      <c r="N30" s="8"/>
      <c r="O30" s="8">
        <f>VLOOKUP($A30,'[1]Raw Data - Table B-8'!$A$8:$O$35,6,FALSE)</f>
        <v>0</v>
      </c>
      <c r="P30" s="8"/>
      <c r="Q30" s="8"/>
      <c r="R30" s="8">
        <f>VALUE(VLOOKUP($A30,'[1]Raw Data - Table B-8'!$A$8:$O$35,7,FALSE))</f>
        <v>0</v>
      </c>
      <c r="S30" s="8"/>
      <c r="T30" s="8"/>
      <c r="U30" s="8">
        <f>C30+F30-I30</f>
        <v>0</v>
      </c>
      <c r="V30" s="7"/>
    </row>
    <row r="31" spans="1:22" ht="11.25" customHeight="1" x14ac:dyDescent="0.2">
      <c r="A31" s="1" t="s">
        <v>4</v>
      </c>
      <c r="B31" s="7"/>
      <c r="C31" s="8">
        <f>VLOOKUP($A31,'[1]Raw Data - Table B-8'!$A$8:$O$35,2,FALSE)</f>
        <v>0</v>
      </c>
      <c r="D31" s="8"/>
      <c r="E31" s="8"/>
      <c r="F31" s="8">
        <f>VLOOKUP($A31,'[1]Raw Data - Table B-8'!$A$8:$O$35,3,FALSE)</f>
        <v>1</v>
      </c>
      <c r="G31" s="8"/>
      <c r="H31" s="8"/>
      <c r="I31" s="8">
        <f>SUM(L31,O31)</f>
        <v>1</v>
      </c>
      <c r="J31" s="8"/>
      <c r="K31" s="8"/>
      <c r="L31" s="8">
        <f>VLOOKUP($A31,'[1]Raw Data - Table B-8'!$A$8:$O$35,5,FALSE)</f>
        <v>1</v>
      </c>
      <c r="M31" s="8"/>
      <c r="N31" s="8"/>
      <c r="O31" s="8">
        <f>VLOOKUP($A31,'[1]Raw Data - Table B-8'!$A$8:$O$35,6,FALSE)</f>
        <v>0</v>
      </c>
      <c r="P31" s="8"/>
      <c r="Q31" s="8"/>
      <c r="R31" s="8">
        <f>VALUE(VLOOKUP($A31,'[1]Raw Data - Table B-8'!$A$8:$O$35,7,FALSE))</f>
        <v>0</v>
      </c>
      <c r="S31" s="8"/>
      <c r="T31" s="8"/>
      <c r="U31" s="8">
        <f>C31+F31-I31</f>
        <v>0</v>
      </c>
      <c r="V31" s="7"/>
    </row>
    <row r="32" spans="1:22" ht="11.25" customHeight="1" x14ac:dyDescent="0.2">
      <c r="A32" s="1" t="s">
        <v>3</v>
      </c>
      <c r="B32" s="7"/>
      <c r="C32" s="8">
        <f>VLOOKUP($A32,'[1]Raw Data - Table B-8'!$A$8:$O$35,2,FALSE)</f>
        <v>0</v>
      </c>
      <c r="D32" s="8"/>
      <c r="E32" s="8"/>
      <c r="F32" s="8">
        <f>VLOOKUP($A32,'[1]Raw Data - Table B-8'!$A$8:$O$35,3,FALSE)</f>
        <v>0</v>
      </c>
      <c r="G32" s="8"/>
      <c r="H32" s="8"/>
      <c r="I32" s="8">
        <f>SUM(L32,O32)</f>
        <v>0</v>
      </c>
      <c r="J32" s="8"/>
      <c r="K32" s="8"/>
      <c r="L32" s="8">
        <f>VLOOKUP($A32,'[1]Raw Data - Table B-8'!$A$8:$O$35,5,FALSE)</f>
        <v>0</v>
      </c>
      <c r="M32" s="8"/>
      <c r="N32" s="8"/>
      <c r="O32" s="8">
        <f>VLOOKUP($A32,'[1]Raw Data - Table B-8'!$A$8:$O$35,6,FALSE)</f>
        <v>0</v>
      </c>
      <c r="P32" s="8"/>
      <c r="Q32" s="8"/>
      <c r="R32" s="8">
        <f>VALUE(VLOOKUP($A32,'[1]Raw Data - Table B-8'!$A$8:$O$35,7,FALSE))</f>
        <v>0</v>
      </c>
      <c r="S32" s="8"/>
      <c r="T32" s="8"/>
      <c r="U32" s="8">
        <f>C32+F32-I32</f>
        <v>0</v>
      </c>
      <c r="V32" s="7"/>
    </row>
    <row r="33" spans="1:22" ht="11.25" customHeight="1" x14ac:dyDescent="0.2">
      <c r="A33" s="1" t="s">
        <v>2</v>
      </c>
      <c r="B33" s="7"/>
      <c r="C33" s="8">
        <f>VLOOKUP("Writs*",'[1]Raw Data - Table B-8'!$A$8:$O$35,2,FALSE)</f>
        <v>5</v>
      </c>
      <c r="D33" s="8"/>
      <c r="E33" s="8"/>
      <c r="F33" s="8">
        <f>VLOOKUP("Writs*",'[1]Raw Data - Table B-8'!$A$8:$O$35,3,FALSE)</f>
        <v>43</v>
      </c>
      <c r="G33" s="8"/>
      <c r="H33" s="8"/>
      <c r="I33" s="8">
        <f>SUM(L33,O33)</f>
        <v>35</v>
      </c>
      <c r="J33" s="8"/>
      <c r="K33" s="8"/>
      <c r="L33" s="8">
        <f>VLOOKUP("Writs*",'[1]Raw Data - Table B-8'!$A$8:$O$35,5,FALSE)</f>
        <v>33</v>
      </c>
      <c r="M33" s="8"/>
      <c r="N33" s="8"/>
      <c r="O33" s="8">
        <f>VLOOKUP("Writs*",'[1]Raw Data - Table B-8'!$A$8:$O$35,6,FALSE)</f>
        <v>2</v>
      </c>
      <c r="P33" s="8"/>
      <c r="Q33" s="8"/>
      <c r="R33" s="8">
        <f>VALUE(VLOOKUP("Writs*",'[1]Raw Data - Table B-8'!$A$8:$O$35,7,FALSE))</f>
        <v>0</v>
      </c>
      <c r="S33" s="8"/>
      <c r="T33" s="8"/>
      <c r="U33" s="8">
        <f>C33+F33-I33</f>
        <v>13</v>
      </c>
      <c r="V33" s="7"/>
    </row>
    <row r="34" spans="1:22" ht="6" customHeight="1" x14ac:dyDescent="0.2">
      <c r="A34" s="6"/>
      <c r="B34" s="6"/>
      <c r="C34" s="6"/>
      <c r="D34" s="6"/>
      <c r="E34" s="6"/>
      <c r="F34" s="4"/>
      <c r="G34" s="5"/>
      <c r="H34" s="5"/>
      <c r="I34" s="4"/>
      <c r="J34" s="4"/>
      <c r="K34" s="4"/>
      <c r="L34" s="4"/>
      <c r="M34" s="4"/>
      <c r="N34" s="5"/>
      <c r="O34" s="5"/>
      <c r="P34" s="4"/>
      <c r="Q34" s="4"/>
      <c r="R34" s="5"/>
      <c r="S34" s="5"/>
      <c r="T34" s="4"/>
      <c r="U34" s="4"/>
      <c r="V34" s="3"/>
    </row>
    <row r="35" spans="1:22" ht="24" customHeight="1" x14ac:dyDescent="0.2">
      <c r="A35" s="2" t="s">
        <v>1</v>
      </c>
      <c r="B35" s="2"/>
      <c r="C35" s="2"/>
      <c r="D35" s="2"/>
      <c r="E35" s="2"/>
      <c r="F35" s="2"/>
      <c r="G35" s="2"/>
      <c r="H35" s="2"/>
      <c r="I35" s="2"/>
      <c r="J35" s="2"/>
      <c r="K35" s="2"/>
      <c r="L35" s="2"/>
      <c r="M35" s="2"/>
      <c r="N35" s="2"/>
      <c r="O35" s="2"/>
      <c r="P35" s="2"/>
      <c r="Q35" s="2"/>
      <c r="R35" s="2"/>
      <c r="S35" s="2"/>
      <c r="T35" s="2"/>
      <c r="U35" s="2"/>
      <c r="V35" s="2"/>
    </row>
    <row r="36" spans="1:22" ht="12.75" customHeight="1" x14ac:dyDescent="0.2">
      <c r="A36" s="2" t="s">
        <v>0</v>
      </c>
      <c r="B36" s="2"/>
      <c r="C36" s="2"/>
      <c r="D36" s="2"/>
      <c r="E36" s="2"/>
      <c r="F36" s="2"/>
      <c r="G36" s="2"/>
      <c r="H36" s="2"/>
      <c r="I36" s="2"/>
      <c r="J36" s="2"/>
      <c r="K36" s="2"/>
      <c r="L36" s="2"/>
      <c r="M36" s="2"/>
      <c r="N36" s="2"/>
      <c r="O36" s="2"/>
      <c r="P36" s="2"/>
      <c r="Q36" s="2"/>
      <c r="R36" s="2"/>
      <c r="S36" s="2"/>
      <c r="T36" s="2"/>
      <c r="U36" s="2"/>
      <c r="V36" s="2"/>
    </row>
    <row r="37" spans="1:22" ht="11.25" customHeight="1" x14ac:dyDescent="0.2"/>
    <row r="38" spans="1:22" ht="13.5" customHeight="1" x14ac:dyDescent="0.2"/>
  </sheetData>
  <mergeCells count="18">
    <mergeCell ref="A34:E34"/>
    <mergeCell ref="A35:V35"/>
    <mergeCell ref="A36:V36"/>
    <mergeCell ref="T6:V7"/>
    <mergeCell ref="H7:J7"/>
    <mergeCell ref="K7:M7"/>
    <mergeCell ref="N7:P7"/>
    <mergeCell ref="Q7:S7"/>
    <mergeCell ref="H6:S6"/>
    <mergeCell ref="R34:S34"/>
    <mergeCell ref="N34:O34"/>
    <mergeCell ref="G34:H34"/>
    <mergeCell ref="A2:V2"/>
    <mergeCell ref="A3:V3"/>
    <mergeCell ref="A4:V4"/>
    <mergeCell ref="A6:A7"/>
    <mergeCell ref="B6:D7"/>
    <mergeCell ref="E6:G7"/>
  </mergeCells>
  <conditionalFormatting sqref="C32:C33">
    <cfRule type="containsBlanks" dxfId="12" priority="13">
      <formula>LEN(TRIM(C32))=0</formula>
    </cfRule>
  </conditionalFormatting>
  <conditionalFormatting sqref="L32:L33">
    <cfRule type="containsBlanks" dxfId="11" priority="9">
      <formula>LEN(TRIM(L32))=0</formula>
    </cfRule>
  </conditionalFormatting>
  <conditionalFormatting sqref="F32:F33">
    <cfRule type="containsBlanks" dxfId="10" priority="11">
      <formula>LEN(TRIM(F32))=0</formula>
    </cfRule>
  </conditionalFormatting>
  <conditionalFormatting sqref="O32:O33">
    <cfRule type="containsBlanks" dxfId="9" priority="7">
      <formula>LEN(TRIM(O32))=0</formula>
    </cfRule>
  </conditionalFormatting>
  <conditionalFormatting sqref="C12:C31">
    <cfRule type="containsBlanks" dxfId="8" priority="12">
      <formula>LEN(TRIM(C12))=0</formula>
    </cfRule>
  </conditionalFormatting>
  <conditionalFormatting sqref="F12:F31">
    <cfRule type="containsBlanks" dxfId="7" priority="10">
      <formula>LEN(TRIM(F12))=0</formula>
    </cfRule>
  </conditionalFormatting>
  <conditionalFormatting sqref="L12:L31">
    <cfRule type="containsBlanks" dxfId="6" priority="8">
      <formula>LEN(TRIM(L12))=0</formula>
    </cfRule>
  </conditionalFormatting>
  <conditionalFormatting sqref="R10">
    <cfRule type="containsBlanks" dxfId="5" priority="3">
      <formula>LEN(TRIM(R10))=0</formula>
    </cfRule>
  </conditionalFormatting>
  <conditionalFormatting sqref="R32:R33">
    <cfRule type="containsBlanks" dxfId="4" priority="5">
      <formula>LEN(TRIM(R32))=0</formula>
    </cfRule>
  </conditionalFormatting>
  <conditionalFormatting sqref="O12:O31">
    <cfRule type="containsBlanks" dxfId="3" priority="6">
      <formula>LEN(TRIM(O12))=0</formula>
    </cfRule>
  </conditionalFormatting>
  <conditionalFormatting sqref="R12:R31">
    <cfRule type="containsBlanks" dxfId="2" priority="4">
      <formula>LEN(TRIM(R12))=0</formula>
    </cfRule>
  </conditionalFormatting>
  <conditionalFormatting sqref="O10 C10 F10 I10 L10">
    <cfRule type="cellIs" dxfId="1" priority="2" operator="equal">
      <formula>"ERROR"</formula>
    </cfRule>
  </conditionalFormatting>
  <conditionalFormatting sqref="U10">
    <cfRule type="cellIs" dxfId="0" priority="1" operator="equal">
      <formula>"ERROR"</formula>
    </cfRule>
  </conditionalFormatting>
  <printOptions horizontalCentered="1"/>
  <pageMargins left="0.2" right="0.2" top="0.5" bottom="0.25" header="0.3" footer="0.5"/>
  <pageSetup orientation="landscape" r:id="rId1"/>
  <headerFooter alignWithMargins="0">
    <oddFooter>&amp;R&amp;"Arial,Regular"&amp;8Page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Formatted Report</vt:lpstr>
      <vt:lpstr>'Formatted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dc:creator>
  <cp:lastModifiedBy>AO</cp:lastModifiedBy>
  <dcterms:created xsi:type="dcterms:W3CDTF">2020-07-20T14:56:48Z</dcterms:created>
  <dcterms:modified xsi:type="dcterms:W3CDTF">2020-07-20T15:02:59Z</dcterms:modified>
</cp:coreProperties>
</file>